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C:\Users\Y7948526\Desktop\26_紛争鉱物\正式回答書\3TG\6.4\"/>
    </mc:Choice>
  </mc:AlternateContent>
  <xr:revisionPtr revIDLastSave="0" documentId="13_ncr:1_{C7B13CE7-FAD5-46C4-8696-169FE5EADAB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620" tabRatio="789" firstSheet="3"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5" l="1"/>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J5" i="6"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G15" i="6"/>
  <c r="H15" i="6"/>
  <c r="K60" i="6" s="1"/>
  <c r="B23" i="6"/>
  <c r="G23" i="6" s="1"/>
  <c r="G16" i="6"/>
  <c r="H16" i="6" s="1"/>
  <c r="F21" i="6"/>
  <c r="G21" i="6"/>
  <c r="H21" i="6"/>
  <c r="D21" i="6" s="1"/>
  <c r="B8" i="6"/>
  <c r="G8" i="6"/>
  <c r="H8" i="6" s="1"/>
  <c r="D8" i="6" s="1"/>
  <c r="B11" i="6"/>
  <c r="G11" i="6"/>
  <c r="H11" i="6"/>
  <c r="G26" i="6"/>
  <c r="H26" i="6"/>
  <c r="F31" i="6"/>
  <c r="H31" i="6"/>
  <c r="F36" i="6"/>
  <c r="H36" i="6"/>
  <c r="F41" i="6"/>
  <c r="H41" i="6"/>
  <c r="F46" i="6"/>
  <c r="H46" i="6"/>
  <c r="J9" i="6"/>
  <c r="J13" i="6"/>
  <c r="I15" i="6"/>
  <c r="J18" i="6"/>
  <c r="J24" i="6"/>
  <c r="I25" i="6"/>
  <c r="C25" i="6" s="1"/>
  <c r="J29" i="6"/>
  <c r="I30" i="6"/>
  <c r="C30" i="6" s="1"/>
  <c r="J34" i="6"/>
  <c r="I35" i="6"/>
  <c r="C35" i="6" s="1"/>
  <c r="J39" i="6"/>
  <c r="I40" i="6"/>
  <c r="C40" i="6" s="1"/>
  <c r="J44" i="6"/>
  <c r="I45" i="6"/>
  <c r="C45" i="6" s="1"/>
  <c r="J50" i="6"/>
  <c r="J51" i="6"/>
  <c r="I55" i="6"/>
  <c r="J55" i="6"/>
  <c r="I60" i="6"/>
  <c r="J60" i="6"/>
  <c r="X101" i="5"/>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P33" i="4"/>
  <c r="P32" i="4"/>
  <c r="P39" i="4"/>
  <c r="P38" i="4"/>
  <c r="B73" i="4" s="1"/>
  <c r="A51" i="6" s="1"/>
  <c r="P37" i="4"/>
  <c r="P26" i="4"/>
  <c r="S2500" i="5"/>
  <c r="R2500" i="5"/>
  <c r="J2500" i="5"/>
  <c r="I2500" i="5"/>
  <c r="H2500" i="5"/>
  <c r="G2500" i="5"/>
  <c r="F2500" i="5"/>
  <c r="B53" i="6"/>
  <c r="G53" i="6" s="1"/>
  <c r="B52" i="6"/>
  <c r="P27" i="4"/>
  <c r="G52" i="6"/>
  <c r="B57" i="6"/>
  <c r="G57" i="6"/>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s="1"/>
  <c r="B49" i="6"/>
  <c r="G49" i="6"/>
  <c r="G48" i="6"/>
  <c r="B46" i="6"/>
  <c r="G46" i="6"/>
  <c r="B45" i="6"/>
  <c r="G45" i="6"/>
  <c r="B44" i="6"/>
  <c r="G44" i="6" s="1"/>
  <c r="B43" i="6"/>
  <c r="G43" i="6"/>
  <c r="B41" i="6"/>
  <c r="G41" i="6"/>
  <c r="B40" i="6"/>
  <c r="G40" i="6"/>
  <c r="B39" i="6"/>
  <c r="G39" i="6" s="1"/>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B12" i="6"/>
  <c r="G12" i="6" s="1"/>
  <c r="H12" i="6" s="1"/>
  <c r="B10" i="6"/>
  <c r="G10" i="6"/>
  <c r="H10" i="6"/>
  <c r="D10" i="6" s="1"/>
  <c r="B9" i="6"/>
  <c r="G9" i="6" s="1"/>
  <c r="H9" i="6" s="1"/>
  <c r="B7" i="6"/>
  <c r="G7" i="6" s="1"/>
  <c r="H7" i="6" s="1"/>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37" i="4" s="1"/>
  <c r="A22" i="6" s="1"/>
  <c r="P29" i="4"/>
  <c r="P28" i="4"/>
  <c r="A5" i="4"/>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62" i="2"/>
  <c r="A18" i="2"/>
  <c r="A68" i="2"/>
  <c r="A10" i="2"/>
  <c r="A36" i="2"/>
  <c r="C9" i="3"/>
  <c r="B11" i="3"/>
  <c r="B21" i="3"/>
  <c r="C6" i="3"/>
  <c r="A58" i="2"/>
  <c r="A25" i="2"/>
  <c r="A39" i="2"/>
  <c r="A71" i="2"/>
  <c r="H68" i="4"/>
  <c r="B8" i="3"/>
  <c r="A70" i="2"/>
  <c r="I68" i="4"/>
  <c r="A67" i="2"/>
  <c r="A43" i="2"/>
  <c r="A52" i="2"/>
  <c r="A54" i="2"/>
  <c r="A28" i="2"/>
  <c r="A60" i="2"/>
  <c r="C16" i="3"/>
  <c r="A15" i="2"/>
  <c r="B9" i="3"/>
  <c r="A6" i="2"/>
  <c r="B20" i="3"/>
  <c r="A57" i="2"/>
  <c r="A59" i="2"/>
  <c r="A13" i="2"/>
  <c r="B16" i="4"/>
  <c r="A8" i="6" s="1"/>
  <c r="A30" i="2"/>
  <c r="B3" i="3"/>
  <c r="A9" i="2"/>
  <c r="H62" i="5"/>
  <c r="F62" i="5"/>
  <c r="J62" i="5"/>
  <c r="I62" i="5"/>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S69" i="5"/>
  <c r="S61" i="5"/>
  <c r="S45" i="5"/>
  <c r="S37" i="5"/>
  <c r="S2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44" i="4" s="1"/>
  <c r="A2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I20" i="6" l="1"/>
  <c r="I10" i="6"/>
  <c r="C10" i="6" s="1"/>
  <c r="I6" i="6"/>
  <c r="A23" i="2"/>
  <c r="A24" i="2"/>
  <c r="A32" i="2"/>
  <c r="B16" i="3"/>
  <c r="A69" i="2"/>
  <c r="A53" i="2"/>
  <c r="C11" i="3"/>
  <c r="B12" i="3"/>
  <c r="I63" i="6"/>
  <c r="J59" i="6"/>
  <c r="J54" i="6"/>
  <c r="I50" i="6"/>
  <c r="I44" i="6"/>
  <c r="I39" i="6"/>
  <c r="I34" i="6"/>
  <c r="I29" i="6"/>
  <c r="C29" i="6" s="1"/>
  <c r="I24" i="6"/>
  <c r="I18" i="6"/>
  <c r="C18" i="6" s="1"/>
  <c r="I13" i="6"/>
  <c r="C13" i="6" s="1"/>
  <c r="I9" i="6"/>
  <c r="C9" i="6" s="1"/>
  <c r="I5" i="6"/>
  <c r="C5" i="6" s="1"/>
  <c r="A63" i="2"/>
  <c r="I62" i="6"/>
  <c r="I59" i="6"/>
  <c r="I54" i="6"/>
  <c r="J49" i="6"/>
  <c r="J43" i="6"/>
  <c r="J38" i="6"/>
  <c r="J33" i="6"/>
  <c r="J28" i="6"/>
  <c r="J23" i="6"/>
  <c r="J17" i="6"/>
  <c r="J12" i="6"/>
  <c r="J8" i="6"/>
  <c r="J4" i="6"/>
  <c r="C5" i="3"/>
  <c r="E4" i="8"/>
  <c r="L61" i="6"/>
  <c r="J58" i="6"/>
  <c r="J53" i="6"/>
  <c r="I49" i="6"/>
  <c r="I43" i="6"/>
  <c r="I38" i="6"/>
  <c r="I33" i="6"/>
  <c r="I28" i="6"/>
  <c r="I23" i="6"/>
  <c r="I17" i="6"/>
  <c r="C17" i="6" s="1"/>
  <c r="I12" i="6"/>
  <c r="C12" i="6" s="1"/>
  <c r="I8" i="6"/>
  <c r="C8" i="6" s="1"/>
  <c r="I4" i="6"/>
  <c r="C4" i="6" s="1"/>
  <c r="A61" i="2"/>
  <c r="I64" i="6"/>
  <c r="J61" i="6"/>
  <c r="I58" i="6"/>
  <c r="I53" i="6"/>
  <c r="J48" i="6"/>
  <c r="J41" i="6"/>
  <c r="J36" i="6"/>
  <c r="J31" i="6"/>
  <c r="J26" i="6"/>
  <c r="J21" i="6"/>
  <c r="J16" i="6"/>
  <c r="J11" i="6"/>
  <c r="J7" i="6"/>
  <c r="E4" i="5"/>
  <c r="A5" i="2"/>
  <c r="A37" i="2"/>
  <c r="C7" i="3"/>
  <c r="A17" i="2"/>
  <c r="A22" i="2"/>
  <c r="B24" i="4"/>
  <c r="A56" i="2"/>
  <c r="I61" i="6"/>
  <c r="J57" i="6"/>
  <c r="J52" i="6"/>
  <c r="I48" i="6"/>
  <c r="I41" i="6"/>
  <c r="C41" i="6" s="1"/>
  <c r="I36" i="6"/>
  <c r="C36" i="6" s="1"/>
  <c r="I31" i="6"/>
  <c r="C31" i="6" s="1"/>
  <c r="I26" i="6"/>
  <c r="C26" i="6" s="1"/>
  <c r="I21" i="6"/>
  <c r="C21" i="6" s="1"/>
  <c r="I16" i="6"/>
  <c r="C16" i="6" s="1"/>
  <c r="I11" i="6"/>
  <c r="C11" i="6" s="1"/>
  <c r="I7" i="6"/>
  <c r="C7" i="6" s="1"/>
  <c r="D4" i="5"/>
  <c r="L60" i="6"/>
  <c r="I57" i="6"/>
  <c r="I52" i="6"/>
  <c r="I46" i="6"/>
  <c r="C46" i="6" s="1"/>
  <c r="J40" i="6"/>
  <c r="J35" i="6"/>
  <c r="J30" i="6"/>
  <c r="J25" i="6"/>
  <c r="J20" i="6"/>
  <c r="J15" i="6"/>
  <c r="J10" i="6"/>
  <c r="J6" i="6"/>
  <c r="C4" i="5"/>
  <c r="F23" i="6"/>
  <c r="F60" i="6" s="1"/>
  <c r="K61" i="6"/>
  <c r="D16" i="6"/>
  <c r="F44" i="6"/>
  <c r="H44" i="6" s="1"/>
  <c r="F61" i="6"/>
  <c r="H24" i="6"/>
  <c r="D24" i="6" s="1"/>
  <c r="F34" i="6"/>
  <c r="H34" i="6" s="1"/>
  <c r="D34" i="6" s="1"/>
  <c r="F39" i="6"/>
  <c r="H39" i="6" s="1"/>
  <c r="F38" i="6"/>
  <c r="H38" i="6" s="1"/>
  <c r="D38" i="6" s="1"/>
  <c r="H23" i="6"/>
  <c r="F28" i="6"/>
  <c r="H28" i="6" s="1"/>
  <c r="F33" i="6"/>
  <c r="H33" i="6" s="1"/>
  <c r="D33" i="6" s="1"/>
  <c r="C15" i="6"/>
  <c r="F20" i="6"/>
  <c r="H20" i="6" s="1"/>
  <c r="D20" i="6" s="1"/>
  <c r="D15" i="6"/>
  <c r="B43" i="4"/>
  <c r="A27" i="6" s="1"/>
  <c r="B49" i="4"/>
  <c r="A32" i="6" s="1"/>
  <c r="B79" i="4"/>
  <c r="A55" i="6" s="1"/>
  <c r="B69" i="4"/>
  <c r="A48" i="6" s="1"/>
  <c r="B55" i="4"/>
  <c r="A37" i="6" s="1"/>
  <c r="D13" i="6"/>
  <c r="D12" i="6"/>
  <c r="D11" i="6"/>
  <c r="B50" i="4"/>
  <c r="A33" i="6" s="1"/>
  <c r="D9" i="6"/>
  <c r="D61" i="4"/>
  <c r="B62" i="4"/>
  <c r="A43" i="6" s="1"/>
  <c r="D55" i="4"/>
  <c r="A23" i="6"/>
  <c r="D7" i="6"/>
  <c r="B56" i="4"/>
  <c r="A38" i="6" s="1"/>
  <c r="B51" i="4"/>
  <c r="A34" i="6" s="1"/>
  <c r="B57" i="4"/>
  <c r="A39" i="6" s="1"/>
  <c r="B63" i="4"/>
  <c r="A44" i="6" s="1"/>
  <c r="G55" i="4"/>
  <c r="G31" i="4"/>
  <c r="G49" i="4"/>
  <c r="A24" i="6"/>
  <c r="B75" i="4"/>
  <c r="A53" i="6" s="1"/>
  <c r="A26" i="6"/>
  <c r="B65" i="4"/>
  <c r="A46" i="6" s="1"/>
  <c r="D5" i="6"/>
  <c r="C2" i="6"/>
  <c r="H59" i="6"/>
  <c r="B74" i="4"/>
  <c r="A52" i="6" s="1"/>
  <c r="F6" i="6"/>
  <c r="H6" i="6" s="1"/>
  <c r="B53" i="4"/>
  <c r="A36" i="6" s="1"/>
  <c r="B47" i="4"/>
  <c r="A31" i="6" s="1"/>
  <c r="D43" i="4"/>
  <c r="D68" i="4"/>
  <c r="G43" i="4"/>
  <c r="A25" i="6"/>
  <c r="G68" i="4"/>
  <c r="B59" i="4"/>
  <c r="A41" i="6" s="1"/>
  <c r="G37" i="4"/>
  <c r="D37" i="4"/>
  <c r="B52" i="4"/>
  <c r="A35" i="6" s="1"/>
  <c r="D49" i="4"/>
  <c r="B46" i="4"/>
  <c r="A30" i="6" s="1"/>
  <c r="B58" i="4"/>
  <c r="A40" i="6" s="1"/>
  <c r="G61" i="4"/>
  <c r="B17" i="5" l="1"/>
  <c r="C17" i="5"/>
  <c r="B6" i="5"/>
  <c r="B10" i="5"/>
  <c r="B14" i="5"/>
  <c r="C5" i="5"/>
  <c r="C9" i="5"/>
  <c r="C13" i="5"/>
  <c r="B7" i="5"/>
  <c r="B11" i="5"/>
  <c r="B15" i="5"/>
  <c r="C6" i="5"/>
  <c r="C10" i="5"/>
  <c r="C14" i="5"/>
  <c r="B8" i="5"/>
  <c r="B12" i="5"/>
  <c r="B16" i="5"/>
  <c r="C7" i="5"/>
  <c r="C11" i="5"/>
  <c r="C15" i="5"/>
  <c r="B9" i="5"/>
  <c r="B13" i="5"/>
  <c r="B5" i="5"/>
  <c r="C8" i="5"/>
  <c r="C12" i="5"/>
  <c r="C16" i="5"/>
  <c r="F64" i="6"/>
  <c r="C64" i="6" s="1"/>
  <c r="C38" i="6"/>
  <c r="C24" i="6"/>
  <c r="F48" i="6"/>
  <c r="F52" i="6" s="1"/>
  <c r="H52" i="6" s="1"/>
  <c r="C52" i="6" s="1"/>
  <c r="F43" i="6"/>
  <c r="H43" i="6" s="1"/>
  <c r="C34" i="6"/>
  <c r="D39" i="6"/>
  <c r="C39" i="6"/>
  <c r="C44" i="6"/>
  <c r="D44" i="6"/>
  <c r="D52" i="6"/>
  <c r="C33" i="6"/>
  <c r="C28" i="6"/>
  <c r="D28" i="6"/>
  <c r="B2" i="6"/>
  <c r="F55" i="6"/>
  <c r="H55" i="6" s="1"/>
  <c r="F57" i="6"/>
  <c r="H57" i="6" s="1"/>
  <c r="H48" i="6"/>
  <c r="F53" i="6"/>
  <c r="H53" i="6" s="1"/>
  <c r="F58" i="6"/>
  <c r="H58" i="6" s="1"/>
  <c r="F54" i="6"/>
  <c r="H54" i="6" s="1"/>
  <c r="C23" i="6"/>
  <c r="D23" i="6"/>
  <c r="C20" i="6"/>
  <c r="D6" i="6"/>
  <c r="C6" i="6"/>
  <c r="D59" i="6"/>
  <c r="C59" i="6"/>
  <c r="V17" i="5" l="1"/>
  <c r="AB17" i="5"/>
  <c r="AB15" i="5"/>
  <c r="V16" i="5"/>
  <c r="G16" i="5" s="1"/>
  <c r="V7" i="5"/>
  <c r="G7" i="5" s="1"/>
  <c r="AB11" i="5"/>
  <c r="V8" i="5"/>
  <c r="G8" i="5" s="1"/>
  <c r="AB12" i="5"/>
  <c r="V13" i="5"/>
  <c r="G13" i="5" s="1"/>
  <c r="AB16" i="5"/>
  <c r="G61" i="6"/>
  <c r="H61" i="6" s="1"/>
  <c r="AB5" i="5"/>
  <c r="G60" i="6"/>
  <c r="H60" i="6" s="1"/>
  <c r="D60" i="6" s="1"/>
  <c r="AB8" i="5"/>
  <c r="V9" i="5"/>
  <c r="G9" i="5" s="1"/>
  <c r="AB13" i="5"/>
  <c r="V14" i="5"/>
  <c r="G14" i="5" s="1"/>
  <c r="V5" i="5"/>
  <c r="G5" i="5" s="1"/>
  <c r="V15" i="5"/>
  <c r="G15" i="5" s="1"/>
  <c r="V12" i="5"/>
  <c r="G12" i="5" s="1"/>
  <c r="AB7" i="5"/>
  <c r="AB9" i="5"/>
  <c r="V10" i="5"/>
  <c r="AB14" i="5"/>
  <c r="V6" i="5"/>
  <c r="G6" i="5" s="1"/>
  <c r="AB10" i="5"/>
  <c r="V11" i="5"/>
  <c r="AB6" i="5"/>
  <c r="D43" i="6"/>
  <c r="C43" i="6"/>
  <c r="F49" i="6"/>
  <c r="H49" i="6" s="1"/>
  <c r="D58" i="6"/>
  <c r="C58" i="6"/>
  <c r="C53" i="6"/>
  <c r="D53" i="6"/>
  <c r="F50" i="6"/>
  <c r="H50" i="6" s="1"/>
  <c r="D48" i="6"/>
  <c r="C48" i="6"/>
  <c r="D57" i="6"/>
  <c r="C57" i="6"/>
  <c r="D55" i="6"/>
  <c r="C55" i="6"/>
  <c r="C54" i="6"/>
  <c r="D54" i="6"/>
  <c r="H17" i="5" l="1"/>
  <c r="F17" i="5"/>
  <c r="I17" i="5"/>
  <c r="J17" i="5"/>
  <c r="E17" i="5"/>
  <c r="R17" i="5"/>
  <c r="G17" i="5"/>
  <c r="C61" i="6"/>
  <c r="D61" i="6"/>
  <c r="C60" i="6"/>
  <c r="J7" i="5"/>
  <c r="H7" i="5"/>
  <c r="F7" i="5"/>
  <c r="R7" i="5"/>
  <c r="E7" i="5"/>
  <c r="I7" i="5"/>
  <c r="R9" i="5"/>
  <c r="E9" i="5"/>
  <c r="F9" i="5"/>
  <c r="J9" i="5"/>
  <c r="H9" i="5"/>
  <c r="I9" i="5"/>
  <c r="I5" i="5"/>
  <c r="J5" i="5"/>
  <c r="E5" i="5"/>
  <c r="H5" i="5"/>
  <c r="F5" i="5"/>
  <c r="R5" i="5"/>
  <c r="E16" i="5"/>
  <c r="R16" i="5"/>
  <c r="H16" i="5"/>
  <c r="I16" i="5"/>
  <c r="F16" i="5"/>
  <c r="J16" i="5"/>
  <c r="F6" i="5"/>
  <c r="J6" i="5"/>
  <c r="I6" i="5"/>
  <c r="H6" i="5"/>
  <c r="E6" i="5"/>
  <c r="R6" i="5"/>
  <c r="F14" i="5"/>
  <c r="J14" i="5"/>
  <c r="R14" i="5"/>
  <c r="I14" i="5"/>
  <c r="H14" i="5"/>
  <c r="E14" i="5"/>
  <c r="I11" i="5"/>
  <c r="F11" i="5"/>
  <c r="R11" i="5"/>
  <c r="J11" i="5"/>
  <c r="H11" i="5"/>
  <c r="E11" i="5"/>
  <c r="I10" i="5"/>
  <c r="H10" i="5"/>
  <c r="F10" i="5"/>
  <c r="R10" i="5"/>
  <c r="E10" i="5"/>
  <c r="J10" i="5"/>
  <c r="E12" i="5"/>
  <c r="R12" i="5"/>
  <c r="H12" i="5"/>
  <c r="F12" i="5"/>
  <c r="J12" i="5"/>
  <c r="I12" i="5"/>
  <c r="I15" i="5"/>
  <c r="R15" i="5"/>
  <c r="H15" i="5"/>
  <c r="J15" i="5"/>
  <c r="E15" i="5"/>
  <c r="F15" i="5"/>
  <c r="E8" i="5"/>
  <c r="R8" i="5"/>
  <c r="I8" i="5"/>
  <c r="F8" i="5"/>
  <c r="H8" i="5"/>
  <c r="J8" i="5"/>
  <c r="G11" i="5"/>
  <c r="G10" i="5"/>
  <c r="I13" i="5"/>
  <c r="R13" i="5"/>
  <c r="E13" i="5"/>
  <c r="F13" i="5"/>
  <c r="J13" i="5"/>
  <c r="H13" i="5"/>
  <c r="D50" i="6"/>
  <c r="C50" i="6"/>
  <c r="C49" i="6"/>
  <c r="D49" i="6"/>
  <c r="X17" i="5" l="1"/>
  <c r="X6" i="5"/>
  <c r="X7" i="5"/>
  <c r="X14" i="5"/>
  <c r="X8" i="5"/>
  <c r="X15" i="5"/>
  <c r="X16" i="5"/>
  <c r="X11" i="5"/>
  <c r="X9" i="5"/>
  <c r="X13" i="5"/>
  <c r="X10" i="5"/>
  <c r="X5" i="5"/>
  <c r="G64" i="6" a="1"/>
  <c r="G64" i="6" s="1"/>
  <c r="H64" i="6" s="1"/>
  <c r="H65" i="6" s="1"/>
  <c r="D2" i="6" s="1"/>
  <c r="X12" i="5"/>
  <c r="S13" i="5"/>
  <c r="S9" i="5"/>
  <c r="S11" i="5"/>
  <c r="S5" i="5"/>
  <c r="S6" i="5"/>
  <c r="S12" i="5"/>
  <c r="S14" i="5"/>
  <c r="S10" i="5"/>
  <c r="S15" i="5"/>
  <c r="S8" i="5"/>
  <c r="S16" i="5"/>
  <c r="S17" i="5"/>
  <c r="S7" i="5"/>
  <c r="T7" i="5"/>
  <c r="T13" i="5"/>
  <c r="T17" i="5"/>
  <c r="T16" i="5"/>
  <c r="T8" i="5"/>
  <c r="T9" i="5"/>
  <c r="T15" i="5"/>
  <c r="T10" i="5"/>
  <c r="T6" i="5"/>
  <c r="T11" i="5"/>
  <c r="T14" i="5"/>
  <c r="T5"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<sst xmlns="http://schemas.openxmlformats.org/spreadsheetml/2006/main" count="23063" uniqueCount="19226">
  <si>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</si>
  <si>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</si>
  <si>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</si>
  <si>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</si>
  <si>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</si>
  <si>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</si>
  <si>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</si>
  <si>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</si>
  <si>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</si>
  <si>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</si>
  <si>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</si>
  <si>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</si>
  <si>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</si>
  <si>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</si>
  <si>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</si>
  <si>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</si>
  <si>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</si>
  <si>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</si>
  <si>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</si>
  <si>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</si>
  <si>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</si>
  <si>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</si>
  <si>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</si>
  <si>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</si>
  <si>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</si>
  <si>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</si>
  <si>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</si>
  <si>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</si>
  <si>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</si>
  <si>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</si>
  <si>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</si>
  <si>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</si>
  <si>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</si>
  <si>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</si>
  <si>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</si>
  <si>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</si>
  <si>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</si>
  <si>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</si>
  <si>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</si>
  <si>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</si>
  <si>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</si>
  <si>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</si>
  <si>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</si>
  <si>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</si>
  <si>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</si>
  <si>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</si>
  <si>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</si>
  <si>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</si>
  <si>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</si>
  <si>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</si>
  <si>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</si>
  <si>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</si>
  <si>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</si>
  <si>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</si>
  <si>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</si>
  <si>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</si>
  <si>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</si>
  <si>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</si>
  <si>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</si>
  <si>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</si>
  <si>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</si>
  <si>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</si>
  <si>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</si>
  <si>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</si>
  <si>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</si>
  <si>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</si>
  <si>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</si>
  <si>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</si>
  <si>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</si>
  <si>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</si>
  <si>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</si>
  <si>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</si>
  <si>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</si>
  <si>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</si>
  <si>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</si>
  <si>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</si>
  <si>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</si>
  <si>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</si>
  <si>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</si>
  <si>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</si>
  <si>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</si>
  <si>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</si>
  <si>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</si>
  <si>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</si>
  <si>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</si>
  <si>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</si>
  <si>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</si>
  <si>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</si>
  <si>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</si>
  <si>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</si>
  <si>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</si>
  <si>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</si>
  <si>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</si>
  <si>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</si>
  <si>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</si>
  <si>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</si>
  <si>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</si>
  <si>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</si>
  <si>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</si>
  <si>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</si>
  <si>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</si>
  <si>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</si>
  <si>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</si>
  <si>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</si>
  <si>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</si>
  <si>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</si>
  <si>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</si>
  <si>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</si>
  <si>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</si>
  <si>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</si>
  <si>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</si>
  <si>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</si>
  <si>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</si>
  <si>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</si>
  <si>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</si>
  <si>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</si>
  <si>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</si>
  <si>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</si>
  <si>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</si>
  <si>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</si>
  <si>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</si>
  <si>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</si>
  <si>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</si>
  <si>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</si>
  <si>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</si>
  <si>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</si>
  <si>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</si>
  <si>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</si>
  <si>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</si>
  <si>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</si>
  <si>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</si>
  <si>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</si>
  <si>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</si>
  <si>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</si>
  <si>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</si>
  <si>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</si>
  <si>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</si>
  <si>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</si>
  <si>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</si>
  <si>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</si>
  <si>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</si>
  <si>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</si>
  <si>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</si>
  <si>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</si>
  <si>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</si>
  <si>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</si>
  <si>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</si>
  <si>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</si>
  <si>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</si>
  <si>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</si>
  <si>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</si>
  <si>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</si>
  <si>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</si>
  <si>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</si>
  <si>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</si>
  <si>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</si>
  <si>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</si>
  <si>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</si>
  <si>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</si>
  <si>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</si>
  <si>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</si>
  <si>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</si>
  <si>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</si>
  <si>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</si>
  <si>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</si>
  <si>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</si>
  <si>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</si>
  <si>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</si>
  <si>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</si>
  <si>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</si>
  <si>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</si>
  <si>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</si>
  <si>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</si>
  <si>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</si>
  <si>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</si>
  <si>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</si>
  <si>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</si>
  <si>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</si>
  <si>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</si>
  <si>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</si>
  <si>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</si>
  <si>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</si>
  <si>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</si>
  <si>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</si>
  <si>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</si>
  <si>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</si>
  <si>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</si>
  <si>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</si>
  <si>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</si>
  <si>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</si>
  <si>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</si>
  <si>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</si>
  <si>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</si>
  <si>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</si>
  <si>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</si>
  <si>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</si>
  <si>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</si>
  <si>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</si>
  <si>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</si>
  <si>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</si>
  <si>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</si>
  <si>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</si>
  <si>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</si>
  <si>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</si>
  <si>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</si>
  <si>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</si>
  <si>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</si>
  <si>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</si>
  <si>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</si>
  <si>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</si>
  <si>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</si>
  <si>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</si>
  <si>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</si>
  <si>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</si>
  <si>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</si>
  <si>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</si>
  <si>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</si>
  <si>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</si>
  <si>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</si>
  <si>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</si>
  <si>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</si>
  <si>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</si>
  <si>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</si>
  <si>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</si>
  <si>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</si>
  <si>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</si>
  <si>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</si>
  <si>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</si>
  <si>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</si>
  <si>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</si>
  <si>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</si>
  <si>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</si>
  <si>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</si>
  <si>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</si>
  <si>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</si>
  <si>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</si>
  <si>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</si>
  <si>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</si>
  <si>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</si>
  <si>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</si>
  <si>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</si>
  <si>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</si>
  <si>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</si>
  <si>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</si>
  <si>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</si>
  <si>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</si>
  <si>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</si>
  <si>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</si>
  <si>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</si>
  <si>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</si>
  <si>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</si>
  <si>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</si>
  <si>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</si>
  <si>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</si>
  <si>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</si>
  <si>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</si>
  <si>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</si>
  <si>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</si>
  <si>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</si>
  <si>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</si>
  <si>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</si>
  <si>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</si>
  <si>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</si>
  <si>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</si>
  <si>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</si>
  <si>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</si>
  <si>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</si>
  <si>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</si>
  <si>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</si>
  <si>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</si>
  <si>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</si>
  <si>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</si>
  <si>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</si>
  <si>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</si>
  <si>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</si>
  <si>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</si>
  <si>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</si>
  <si>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</si>
  <si>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</si>
  <si>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</si>
  <si>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</si>
  <si>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</si>
  <si>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</si>
  <si>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</si>
  <si>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</si>
  <si>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</si>
  <si>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</si>
  <si>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</si>
  <si>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</si>
  <si>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</si>
  <si>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</si>
  <si>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</si>
  <si>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</si>
  <si>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</si>
  <si>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</si>
  <si>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</si>
  <si>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</si>
  <si>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</si>
  <si>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</si>
  <si>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</si>
  <si>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</si>
  <si>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</si>
  <si>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</si>
  <si>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</si>
  <si>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</si>
  <si>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</si>
  <si>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</si>
  <si>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</si>
  <si>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</si>
  <si>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</si>
  <si>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</si>
  <si>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</si>
  <si>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</si>
  <si>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</si>
  <si>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</si>
  <si>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</si>
  <si>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</si>
  <si>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</si>
  <si>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</si>
  <si>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</si>
  <si>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</si>
  <si>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</si>
  <si>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</si>
  <si>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</si>
  <si>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</si>
  <si>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</si>
  <si>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</si>
  <si>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</si>
  <si>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</si>
  <si>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</si>
  <si>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</si>
  <si>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</si>
  <si>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</si>
  <si>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</si>
  <si>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</si>
  <si>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</si>
  <si>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</si>
  <si>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</si>
  <si>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</si>
  <si>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</si>
  <si>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</si>
  <si>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</si>
  <si>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</si>
  <si>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</si>
  <si>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</si>
  <si>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</si>
  <si>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</si>
  <si>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</si>
  <si>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</si>
  <si>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</si>
  <si>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</si>
  <si>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</si>
  <si>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</si>
  <si>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</si>
  <si>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</si>
  <si>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</si>
  <si>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</si>
  <si>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</si>
  <si>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</si>
  <si>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</si>
  <si>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</si>
  <si>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</si>
  <si>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</si>
  <si>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</si>
  <si>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</si>
  <si>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</si>
  <si>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</si>
  <si>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</si>
  <si>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</si>
  <si>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</si>
  <si>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</si>
  <si>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</si>
  <si>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</si>
  <si>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</si>
  <si>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</si>
  <si>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</si>
  <si>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</si>
  <si>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</si>
  <si>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</si>
  <si>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</si>
  <si>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</si>
  <si>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</si>
  <si>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</si>
  <si>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</si>
  <si>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</si>
  <si>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</si>
  <si>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</si>
  <si>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</si>
  <si>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</si>
  <si>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</si>
  <si>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</si>
  <si>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</si>
  <si>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</si>
  <si>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</si>
  <si>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</si>
  <si>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</si>
  <si>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</si>
  <si>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</si>
  <si>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</si>
  <si>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</si>
  <si>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</si>
  <si>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</si>
  <si>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</si>
  <si>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</si>
  <si>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</si>
  <si>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</si>
  <si>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</si>
  <si>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</si>
  <si>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</si>
  <si>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</si>
  <si>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</si>
  <si>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</si>
  <si>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</si>
  <si>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</si>
  <si>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</si>
  <si>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</si>
  <si>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</si>
  <si>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</si>
  <si>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</si>
  <si>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</si>
  <si>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</si>
  <si>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</si>
  <si>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</si>
  <si>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</si>
  <si>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</si>
  <si>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</si>
  <si>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</si>
  <si>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</si>
  <si>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</si>
  <si>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</si>
  <si>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</si>
  <si>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</si>
  <si>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</si>
  <si>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</si>
  <si>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</si>
  <si>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</si>
  <si>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</si>
  <si>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</si>
  <si>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</si>
  <si>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</si>
  <si>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</si>
  <si>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</si>
  <si>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</si>
  <si>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</si>
  <si>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</si>
  <si>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</si>
  <si>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</si>
  <si>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</si>
  <si>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</si>
  <si>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</si>
  <si>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</si>
  <si>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</si>
  <si>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</si>
  <si>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</si>
  <si>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</si>
  <si>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</si>
  <si>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</si>
  <si>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</si>
  <si>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</si>
  <si>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</si>
  <si>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</si>
  <si>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</si>
  <si>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</si>
  <si>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</si>
  <si>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</si>
  <si>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</si>
  <si>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</si>
  <si>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</si>
  <si>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</si>
  <si>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</si>
  <si>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</si>
  <si>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</si>
  <si>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</si>
  <si>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</si>
  <si>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</si>
  <si>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</si>
  <si>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</si>
  <si>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</si>
  <si>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</si>
  <si>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</si>
  <si>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</si>
  <si>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</si>
  <si>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</si>
  <si>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</si>
  <si>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</si>
  <si>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</si>
  <si>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</si>
  <si>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</si>
  <si>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</si>
  <si>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</si>
  <si>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</si>
  <si>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</si>
  <si>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</si>
  <si>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</si>
  <si>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</si>
  <si>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</si>
  <si>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</si>
  <si>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</si>
  <si>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</si>
  <si>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</si>
  <si>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</si>
  <si>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</si>
  <si>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</si>
  <si>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</si>
  <si>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</si>
  <si>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</si>
  <si>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</si>
  <si>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</si>
  <si>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</si>
  <si>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</si>
  <si>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</si>
  <si>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</si>
  <si>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</si>
  <si>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</si>
  <si>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</si>
  <si>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</si>
  <si>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</si>
  <si>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</si>
  <si>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</si>
  <si>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</si>
  <si>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</si>
  <si>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</si>
  <si>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</si>
  <si>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</si>
  <si>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</si>
  <si>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</si>
  <si>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</si>
  <si>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</si>
  <si>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</si>
  <si>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</si>
  <si>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</si>
  <si>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</si>
  <si>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</si>
  <si>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</si>
  <si>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</si>
  <si>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</si>
  <si>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</si>
  <si>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</si>
  <si>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</si>
  <si>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</si>
  <si>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</si>
  <si>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</si>
  <si>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</si>
  <si>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</si>
  <si>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</si>
  <si>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</si>
  <si>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</si>
  <si>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</si>
  <si>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</si>
  <si>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</si>
  <si>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</si>
  <si>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</si>
  <si>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</si>
  <si>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</si>
  <si>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</si>
  <si>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</si>
  <si>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</si>
  <si>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</si>
  <si>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</si>
  <si>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</si>
  <si>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</si>
  <si>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</si>
  <si>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</si>
  <si>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</si>
  <si>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</si>
  <si>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</si>
  <si>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</si>
  <si>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</si>
  <si>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</si>
  <si>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</si>
  <si>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</si>
  <si>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</si>
  <si>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</si>
  <si>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</si>
  <si>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</si>
  <si>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</si>
  <si>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</si>
  <si>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</si>
  <si>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</si>
  <si>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</si>
  <si>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</si>
  <si>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</si>
  <si>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</si>
  <si>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</si>
  <si>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</si>
  <si>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</si>
  <si>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</si>
  <si>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</si>
  <si>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</si>
  <si>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</si>
  <si>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</si>
  <si>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</si>
  <si>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</si>
  <si>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</si>
  <si>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</si>
  <si>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</si>
  <si>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</si>
  <si>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</si>
  <si>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</si>
  <si>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</si>
  <si>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</si>
  <si>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</si>
  <si>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</si>
  <si>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</si>
  <si>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</si>
  <si>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</si>
  <si>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</si>
  <si>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</si>
  <si>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</si>
  <si>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</si>
  <si>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</si>
  <si>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</si>
  <si>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</si>
  <si>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</si>
  <si>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</si>
  <si>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</si>
  <si>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</si>
  <si>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</si>
  <si>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</si>
  <si>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</si>
  <si>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</si>
  <si>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</si>
  <si>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</si>
  <si>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</si>
  <si>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</si>
  <si>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</si>
  <si>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</si>
  <si>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</si>
  <si>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</si>
  <si>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</si>
  <si>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</si>
  <si>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</si>
  <si>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</si>
  <si>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</si>
  <si>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</si>
  <si>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</si>
  <si>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</si>
  <si>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</si>
  <si>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</si>
  <si>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</si>
  <si>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</si>
  <si>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</si>
  <si>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</si>
  <si>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</si>
  <si>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</si>
  <si>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</si>
  <si>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</si>
  <si>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</si>
  <si>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</si>
  <si>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</si>
  <si>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</si>
  <si>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</si>
  <si>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</si>
  <si>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</si>
  <si>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</si>
  <si>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</si>
  <si>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</si>
  <si>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</si>
  <si>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</si>
  <si>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</si>
  <si>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</si>
  <si>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</si>
  <si>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</si>
  <si>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</si>
  <si>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</si>
  <si>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</si>
  <si>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</si>
  <si>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</si>
  <si>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</si>
  <si>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</si>
  <si>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</si>
  <si>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</si>
  <si>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</si>
  <si>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</si>
  <si>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</si>
  <si>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</si>
  <si>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</si>
  <si>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</si>
  <si>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</si>
  <si>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</si>
  <si>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</si>
  <si>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</si>
  <si>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</si>
  <si>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</si>
  <si>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</si>
  <si>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</si>
  <si>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</si>
  <si>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</si>
  <si>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</si>
  <si>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</si>
  <si>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</si>
  <si>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</si>
  <si>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</si>
  <si>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</si>
  <si>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</si>
  <si>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</si>
  <si>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</si>
  <si>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</si>
  <si>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</si>
  <si>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</si>
  <si>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</si>
  <si>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</si>
  <si>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</si>
  <si>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</si>
  <si>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</si>
  <si>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</si>
  <si>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</si>
  <si>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</si>
  <si>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</si>
  <si>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</si>
  <si>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</si>
  <si>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</si>
  <si>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</si>
  <si>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</si>
  <si>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</si>
  <si>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</si>
  <si>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</si>
  <si>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</si>
  <si>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</si>
  <si>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</si>
  <si>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</si>
  <si>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</si>
  <si>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</si>
  <si>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</si>
  <si>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</si>
  <si>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</si>
  <si>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</si>
  <si>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</si>
  <si>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</si>
  <si>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</si>
  <si>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</si>
  <si>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</si>
  <si>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</si>
  <si>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</si>
  <si>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</si>
  <si>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</si>
  <si>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</si>
  <si>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</si>
  <si>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</si>
  <si>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</si>
  <si>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</si>
  <si>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</si>
  <si>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</si>
  <si>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</si>
  <si>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</si>
  <si>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</si>
  <si>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</si>
  <si>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</si>
  <si>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</si>
  <si>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</si>
  <si>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</si>
  <si>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</si>
  <si>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</si>
  <si>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</si>
  <si>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</si>
  <si>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</si>
  <si>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</si>
  <si>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</si>
  <si>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</si>
  <si>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</si>
  <si>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</si>
  <si>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</si>
  <si>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</si>
  <si>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</si>
  <si>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</si>
  <si>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</si>
  <si>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</si>
  <si>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</si>
  <si>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</si>
  <si>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</si>
  <si>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</si>
  <si>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</si>
  <si>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</si>
  <si>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</si>
  <si>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</si>
  <si>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</si>
  <si>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</si>
  <si>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</si>
  <si>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</si>
  <si>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</si>
  <si>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</si>
  <si>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</si>
  <si>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</si>
  <si>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</si>
  <si>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</si>
  <si>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</si>
  <si>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</si>
  <si>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</si>
  <si>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</si>
  <si>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</si>
  <si>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</si>
  <si>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</si>
  <si>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</si>
  <si>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</si>
  <si>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</si>
  <si>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</si>
  <si>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</si>
  <si>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</si>
  <si>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</si>
  <si>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</si>
  <si>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</si>
  <si>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</si>
  <si>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</si>
  <si>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</si>
  <si>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</si>
  <si>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</si>
  <si>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</si>
  <si>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</si>
  <si>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</si>
  <si>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</si>
  <si>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</si>
  <si>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</si>
  <si>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</si>
  <si>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</si>
  <si>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</si>
  <si>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</si>
  <si>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</si>
  <si>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</si>
  <si>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</si>
  <si>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</si>
  <si>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</si>
  <si>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</si>
  <si>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</si>
  <si>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</si>
  <si>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</si>
  <si>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</si>
  <si>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</si>
  <si>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</si>
  <si>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</si>
  <si>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</si>
  <si>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</si>
  <si>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</si>
  <si>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</si>
  <si>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</si>
  <si>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</si>
  <si>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</si>
  <si>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</si>
  <si>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</si>
  <si>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</si>
  <si>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</si>
  <si>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</si>
  <si>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</si>
  <si>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</si>
  <si>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</si>
  <si>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</si>
  <si>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</si>
  <si>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</si>
  <si>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</si>
  <si>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</si>
  <si>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</si>
  <si>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</si>
  <si>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</si>
  <si>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</si>
  <si>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</si>
  <si>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</si>
  <si>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</si>
  <si>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</si>
  <si>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</si>
  <si>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</si>
  <si>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</si>
  <si>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</si>
  <si>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</si>
  <si>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</si>
  <si>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</si>
  <si>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</si>
  <si>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</si>
  <si>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</si>
  <si>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</si>
  <si>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</si>
  <si>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</si>
  <si>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</si>
  <si>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</si>
  <si>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</si>
  <si>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</si>
  <si>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</si>
  <si>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</si>
  <si>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</si>
  <si>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</si>
  <si>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</si>
  <si>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</si>
  <si>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</si>
  <si>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</si>
  <si>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</si>
  <si>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</si>
  <si>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</si>
  <si>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</si>
  <si>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</si>
  <si>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</si>
  <si>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</si>
  <si>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</si>
  <si>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</si>
  <si>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</si>
  <si>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</si>
  <si>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</si>
  <si>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</si>
  <si>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</si>
  <si>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</si>
  <si>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</si>
  <si>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</si>
  <si>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</si>
  <si>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</si>
  <si>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</si>
  <si>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</si>
  <si>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</si>
  <si>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</si>
  <si>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</si>
  <si>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</si>
  <si>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</si>
  <si>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</si>
  <si>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</si>
  <si>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</si>
  <si>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</si>
  <si>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</si>
  <si>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</si>
  <si>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</si>
  <si>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</si>
  <si>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</si>
  <si>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</si>
  <si>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</si>
  <si>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</si>
  <si>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</si>
  <si>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</si>
  <si>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</si>
  <si>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</si>
  <si>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</si>
  <si>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</si>
  <si>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</si>
  <si>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</si>
  <si>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</si>
  <si>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</si>
  <si>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</si>
  <si>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</si>
  <si>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</si>
  <si>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</si>
  <si>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</si>
  <si>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</si>
  <si>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</si>
  <si>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</si>
  <si>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</si>
  <si>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</si>
  <si>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</si>
  <si>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</si>
  <si>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</si>
  <si>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</si>
  <si>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</si>
  <si>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</si>
  <si>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</si>
  <si>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</si>
  <si>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</si>
  <si>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</si>
  <si>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</si>
  <si>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</si>
  <si>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</si>
  <si>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</si>
  <si>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</si>
  <si>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</si>
  <si>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</si>
  <si>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</si>
  <si>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</si>
  <si>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</si>
  <si>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</si>
  <si>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</si>
  <si>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</si>
  <si>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</si>
  <si>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</si>
  <si>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</si>
  <si>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</si>
  <si>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</si>
  <si>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</si>
  <si>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</si>
  <si>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</si>
  <si>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</si>
  <si>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</si>
  <si>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</si>
  <si>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</si>
  <si>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</si>
  <si>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</si>
  <si>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</si>
  <si>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</si>
  <si>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</si>
  <si>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</si>
  <si>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</si>
  <si>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</si>
  <si>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</si>
  <si>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</si>
  <si>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</si>
  <si>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</si>
  <si>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</si>
  <si>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</si>
  <si>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</si>
  <si>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</si>
  <si>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</si>
  <si>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</si>
  <si>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</si>
  <si>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</si>
  <si>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</si>
  <si>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</si>
  <si>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</si>
  <si>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</si>
  <si>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</si>
  <si>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</si>
  <si>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</si>
  <si>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</si>
  <si>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</si>
  <si>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</si>
  <si>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</si>
  <si>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</si>
  <si>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</si>
  <si>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</si>
  <si>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</si>
  <si>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</si>
  <si>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</si>
  <si>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</si>
  <si>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</si>
  <si>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</si>
  <si>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</si>
  <si>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</si>
  <si>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</si>
  <si>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</si>
  <si>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</si>
  <si>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</si>
  <si>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</si>
  <si>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</si>
  <si>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</si>
  <si>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</si>
  <si>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</si>
  <si>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</si>
  <si>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</si>
  <si>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</si>
  <si>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</si>
  <si>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</si>
  <si>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</si>
  <si>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</si>
  <si>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</si>
  <si>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</si>
  <si>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</si>
  <si>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</si>
  <si>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</si>
  <si>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</si>
  <si>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</si>
  <si>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</si>
  <si>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</si>
  <si>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</si>
  <si>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</si>
  <si>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</si>
  <si>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</si>
  <si>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</si>
  <si>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</si>
  <si>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</si>
  <si>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</si>
  <si>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</si>
  <si>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</si>
  <si>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</si>
  <si>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</si>
  <si>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</si>
  <si>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</si>
  <si>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</si>
  <si>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</si>
  <si>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</si>
  <si>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</si>
  <si>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</si>
  <si>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</si>
  <si>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</si>
  <si>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</si>
  <si>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</si>
  <si>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</si>
  <si>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</si>
  <si>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</si>
  <si>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</si>
  <si>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</si>
  <si>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</si>
  <si>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</si>
  <si>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</si>
  <si>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</si>
  <si>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</si>
  <si>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</si>
  <si>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</si>
  <si>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</si>
  <si>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</si>
  <si>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</si>
  <si>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</si>
  <si>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</si>
  <si>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</si>
  <si>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</si>
  <si>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</si>
  <si>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</si>
  <si>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</si>
  <si>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</si>
  <si>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</si>
  <si>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</si>
  <si>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</si>
  <si>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</si>
  <si>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</si>
  <si>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</si>
  <si>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</si>
  <si>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</si>
  <si>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</si>
  <si>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</si>
  <si>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</si>
  <si>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</si>
  <si>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</si>
  <si>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</si>
  <si>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</si>
  <si>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</si>
  <si>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</si>
  <si>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</si>
  <si>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</si>
  <si>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</si>
  <si>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</si>
  <si>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</si>
  <si>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</si>
  <si>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</si>
  <si>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</si>
  <si>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</si>
  <si>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</si>
  <si>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</si>
  <si>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</si>
  <si>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</si>
  <si>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</si>
  <si>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</si>
  <si>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</si>
  <si>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</si>
  <si>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</si>
  <si>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</si>
  <si>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</si>
  <si>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</si>
  <si>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</si>
  <si>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</si>
  <si>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</si>
  <si>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</si>
  <si>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</si>
  <si>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</si>
  <si>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</si>
  <si>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</si>
  <si>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</si>
  <si>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</si>
  <si>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</si>
  <si>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</si>
  <si>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</si>
  <si>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</si>
  <si>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</si>
  <si>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</si>
  <si>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</si>
  <si>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</si>
  <si>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</si>
  <si>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</si>
  <si>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</si>
  <si>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</si>
  <si>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</si>
  <si>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</si>
  <si>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</si>
  <si>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</si>
  <si>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</si>
  <si>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</si>
  <si>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</si>
  <si>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</si>
  <si>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</si>
  <si>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</si>
  <si>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</si>
  <si>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</si>
  <si>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</si>
  <si>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</si>
  <si>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</si>
  <si>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</si>
  <si>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</si>
  <si>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</si>
  <si>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</si>
  <si>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</si>
  <si>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</si>
  <si>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</si>
  <si>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</si>
  <si>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</si>
  <si>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</si>
  <si>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</si>
  <si>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</si>
  <si>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</si>
  <si>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</si>
  <si>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</si>
  <si>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</si>
  <si>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</si>
  <si>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</si>
  <si>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</si>
  <si>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</si>
  <si>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</si>
  <si>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</si>
  <si>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</si>
  <si>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</si>
  <si>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</si>
  <si>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</si>
  <si>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</si>
  <si>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</si>
  <si>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</si>
  <si>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</si>
  <si>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</si>
  <si>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</si>
  <si>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</si>
  <si>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</si>
  <si>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</si>
  <si>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</si>
  <si>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</si>
  <si>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</si>
  <si>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</si>
  <si>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</si>
  <si>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</si>
  <si>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</si>
  <si>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</si>
  <si>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</si>
  <si>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</si>
  <si>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</si>
  <si>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</si>
  <si>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</si>
  <si>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</si>
  <si>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</si>
  <si>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</si>
  <si>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</si>
  <si>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</si>
  <si>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</si>
  <si>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</si>
  <si>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</si>
  <si>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</si>
  <si>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</si>
  <si>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</si>
  <si>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</si>
  <si>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</si>
  <si>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</si>
  <si>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</si>
  <si>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</si>
  <si>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</si>
  <si>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</si>
  <si>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</si>
  <si>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</si>
  <si>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</si>
  <si>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</si>
  <si>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</si>
  <si>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</si>
  <si>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</si>
  <si>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</si>
  <si>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</si>
  <si>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</si>
  <si>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</si>
  <si>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</si>
  <si>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</si>
  <si>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</si>
  <si>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</si>
  <si>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</si>
  <si>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</si>
  <si>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</si>
  <si>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</si>
  <si>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</si>
  <si>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</si>
  <si>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</si>
  <si>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</si>
  <si>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</si>
  <si>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</si>
  <si>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</si>
  <si>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</si>
  <si>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</si>
  <si>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</si>
  <si>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</si>
  <si>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</si>
  <si>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</si>
  <si>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</si>
  <si>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</si>
  <si>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</si>
  <si>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</si>
  <si>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</si>
  <si>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</si>
  <si>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</si>
  <si>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</si>
  <si>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</si>
  <si>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</si>
  <si>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</si>
  <si>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</si>
  <si>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</si>
  <si>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</si>
  <si>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</si>
  <si>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</si>
  <si>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</si>
  <si>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</si>
  <si>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</si>
  <si>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</si>
  <si>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</si>
  <si>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</si>
  <si>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</si>
  <si>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</si>
  <si>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</si>
  <si>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</si>
  <si>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</si>
  <si>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</si>
  <si>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</si>
  <si>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</si>
  <si>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</si>
  <si>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</si>
  <si>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</si>
  <si>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</si>
  <si>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</si>
  <si>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</si>
  <si>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</si>
  <si>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</si>
  <si>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</si>
  <si>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</si>
  <si>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</si>
  <si>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</si>
  <si>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</si>
  <si>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</si>
  <si>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</si>
  <si>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</si>
  <si>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</si>
  <si>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</si>
  <si>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</si>
  <si>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</si>
  <si>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</si>
  <si>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</si>
  <si>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</si>
  <si>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</si>
  <si>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</si>
  <si>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</si>
  <si>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</si>
  <si>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</si>
  <si>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</si>
  <si>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</si>
  <si>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</si>
  <si>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</si>
  <si>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</si>
  <si>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</si>
  <si>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</si>
  <si>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</si>
  <si>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</si>
  <si>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</si>
  <si>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</si>
  <si>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</si>
  <si>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</si>
  <si>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</si>
  <si>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</si>
  <si>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</si>
  <si>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</si>
  <si>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</si>
  <si>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</si>
  <si>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</si>
  <si>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</si>
  <si>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</si>
  <si>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</si>
  <si>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</si>
  <si>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</si>
  <si>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</si>
  <si>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</si>
  <si>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</si>
  <si>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</si>
  <si>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</si>
  <si>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</si>
  <si>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</si>
  <si>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</si>
  <si>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</si>
  <si>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</si>
  <si>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</si>
  <si>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</si>
  <si>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</si>
  <si>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</si>
  <si>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</si>
  <si>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</si>
  <si>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</si>
  <si>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</si>
  <si>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</si>
  <si>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</si>
  <si>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</si>
  <si>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</si>
  <si>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</si>
  <si>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</si>
  <si>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</si>
  <si>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</si>
  <si>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</si>
  <si>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</si>
  <si>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</si>
  <si>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</si>
  <si>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</si>
  <si>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</si>
  <si>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</si>
  <si>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</si>
  <si>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</si>
  <si>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</si>
  <si>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</si>
  <si>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</si>
  <si>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</si>
  <si>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</si>
  <si>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</si>
  <si>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</si>
  <si>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</si>
  <si>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</si>
  <si>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</si>
  <si>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</si>
  <si>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</si>
  <si>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</si>
  <si>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</si>
  <si>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</si>
  <si>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</si>
  <si>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</si>
  <si>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</si>
  <si>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</si>
  <si>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</si>
  <si>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</si>
  <si>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</si>
  <si>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</si>
  <si>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</si>
  <si>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</si>
  <si>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</si>
  <si>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</si>
  <si>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</si>
  <si>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</si>
  <si>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</si>
  <si>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</si>
  <si>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</si>
  <si>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</si>
  <si>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</si>
  <si>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</si>
  <si>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</si>
  <si>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</si>
  <si>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</si>
  <si>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</si>
  <si>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</si>
  <si>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</si>
  <si>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</si>
  <si>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</si>
  <si>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</si>
  <si>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</si>
  <si>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</si>
  <si>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</si>
  <si>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</si>
  <si>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</si>
  <si>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</si>
  <si>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</si>
  <si>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</si>
  <si>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</si>
  <si>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</si>
  <si>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</si>
  <si>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</si>
  <si>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</si>
  <si>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</si>
  <si>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</si>
  <si>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</si>
  <si>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</si>
  <si>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</si>
  <si>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</si>
  <si>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</si>
  <si>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</si>
  <si>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</si>
  <si>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</si>
  <si>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</si>
  <si>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</si>
  <si>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</si>
  <si>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</si>
  <si>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</si>
  <si>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</si>
  <si>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</si>
  <si>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</si>
  <si>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</si>
  <si>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</si>
  <si>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</si>
  <si>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</si>
  <si>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</si>
  <si>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</si>
  <si>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</si>
  <si>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</si>
  <si>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</si>
  <si>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</si>
  <si>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</si>
  <si>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</si>
  <si>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</si>
  <si>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</si>
  <si>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</si>
  <si>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</si>
  <si>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</si>
  <si>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</si>
  <si>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</si>
  <si>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</si>
  <si>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</si>
  <si>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</si>
  <si>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</si>
  <si>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</si>
  <si>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</si>
  <si>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</si>
  <si>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</si>
  <si>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</si>
  <si>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</si>
  <si>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</si>
  <si>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</si>
  <si>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</si>
  <si>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</si>
  <si>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</si>
  <si>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</si>
  <si>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</si>
  <si>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</si>
  <si>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</si>
  <si>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</si>
  <si>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</si>
  <si>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</si>
  <si>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</si>
  <si>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</si>
  <si>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</si>
  <si>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</si>
  <si>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</si>
  <si>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</si>
  <si>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</si>
  <si>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</si>
  <si>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</si>
  <si>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</si>
  <si>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</si>
  <si>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</si>
  <si>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</si>
  <si>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</si>
  <si>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</si>
  <si>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</si>
  <si>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</si>
  <si>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</si>
  <si>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</si>
  <si>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</si>
  <si>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</si>
  <si>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</si>
  <si>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</si>
  <si>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</si>
  <si>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</si>
  <si>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</si>
  <si>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</si>
  <si>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</si>
  <si>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</si>
  <si>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</si>
  <si>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</si>
  <si>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</si>
  <si>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</si>
  <si>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</si>
  <si>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</si>
  <si>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</si>
  <si>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</si>
  <si>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</si>
  <si>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</si>
  <si>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</si>
  <si>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</si>
  <si>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</si>
  <si>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</si>
  <si>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</si>
  <si>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</si>
  <si>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</si>
  <si>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</si>
  <si>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</si>
  <si>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</si>
  <si>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</si>
  <si>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</si>
  <si>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</si>
  <si>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</si>
  <si>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</si>
  <si>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</si>
  <si>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</si>
  <si>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</si>
  <si>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</si>
  <si>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</si>
  <si>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</si>
  <si>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</si>
  <si>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</si>
  <si>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</si>
  <si>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</si>
  <si>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</si>
  <si>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</si>
  <si>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</si>
  <si>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</si>
  <si>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</si>
  <si>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</si>
  <si>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</si>
  <si>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</si>
  <si>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</si>
  <si>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</si>
  <si>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</si>
  <si>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</si>
  <si>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</si>
  <si>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</si>
  <si>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</si>
  <si>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</si>
  <si>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</si>
  <si>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</si>
  <si>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</si>
  <si>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</si>
  <si>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</si>
  <si>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</si>
  <si>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</si>
  <si>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</si>
  <si>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</si>
  <si>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</si>
  <si>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</si>
  <si>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</si>
  <si>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</si>
  <si>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</si>
  <si>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</si>
  <si>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</si>
  <si>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</si>
  <si>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</si>
  <si>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</si>
  <si>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</si>
  <si>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</si>
  <si>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</si>
  <si>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</si>
  <si>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</si>
  <si>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</si>
  <si>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</si>
  <si>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</si>
  <si>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</si>
  <si>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</si>
  <si>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</si>
  <si>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</si>
  <si>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</si>
  <si>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</si>
  <si>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</si>
  <si>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</si>
  <si>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</si>
  <si>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</si>
  <si>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</si>
  <si>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</si>
  <si>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</si>
  <si>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</si>
  <si>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</si>
  <si>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</si>
  <si>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</si>
  <si>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</si>
  <si>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</si>
  <si>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</si>
  <si>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</si>
  <si>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</si>
  <si>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</si>
  <si>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</si>
  <si>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</si>
  <si>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</si>
  <si>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</si>
  <si>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</si>
  <si>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</si>
  <si>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</si>
  <si>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</si>
  <si>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</si>
  <si>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</si>
  <si>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</si>
  <si>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</si>
  <si>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</si>
  <si>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</si>
  <si>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</si>
  <si>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</si>
  <si>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</si>
  <si>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</si>
  <si>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</si>
  <si>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</si>
  <si>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</si>
  <si>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</si>
  <si>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</si>
  <si>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</si>
  <si>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</si>
  <si>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</si>
  <si>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</si>
  <si>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</si>
  <si>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</si>
  <si>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</si>
  <si>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</si>
  <si>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</si>
  <si>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</si>
  <si>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</si>
  <si>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</si>
  <si>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</si>
  <si>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</si>
  <si>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</si>
  <si>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</si>
  <si>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</si>
  <si>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</si>
  <si>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</si>
  <si>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</si>
  <si>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</si>
  <si>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</si>
  <si>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</si>
  <si>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</si>
  <si>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</si>
  <si>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</si>
  <si>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</si>
  <si>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</si>
  <si>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</si>
  <si>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</si>
  <si>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</si>
  <si>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</si>
  <si>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</si>
  <si>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</si>
  <si>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</si>
  <si>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</si>
  <si>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</si>
  <si>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</si>
  <si>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</si>
  <si>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</si>
  <si>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</si>
  <si>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</si>
  <si>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</si>
  <si>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</si>
  <si>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</si>
  <si>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</si>
  <si>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</si>
  <si>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</si>
  <si>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</si>
  <si>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</si>
  <si>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</si>
  <si>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</si>
  <si>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</si>
  <si>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</si>
  <si>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</si>
  <si>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</si>
  <si>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</si>
  <si>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</si>
  <si>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</si>
  <si>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</si>
  <si>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</si>
  <si>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</si>
  <si>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</si>
  <si>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</si>
  <si>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</si>
  <si>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</si>
  <si>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</si>
  <si>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</si>
  <si>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</si>
  <si>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</si>
  <si>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</si>
  <si>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</si>
  <si>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</si>
  <si>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</si>
  <si>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</si>
  <si>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</si>
  <si>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</si>
  <si>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</si>
  <si>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</si>
  <si>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</si>
  <si>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</si>
  <si>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</si>
  <si>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</si>
  <si>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</si>
  <si>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</si>
  <si>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</si>
  <si>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</si>
  <si>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</si>
  <si>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</si>
  <si>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</si>
  <si>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</si>
  <si>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</si>
  <si>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</si>
  <si>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</si>
  <si>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</si>
  <si>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</si>
  <si>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</si>
  <si>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</si>
  <si>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</si>
  <si>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</si>
  <si>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</si>
  <si>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</si>
  <si>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</si>
  <si>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</si>
  <si>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</si>
  <si>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</si>
  <si>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</si>
  <si>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</si>
  <si>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</si>
  <si>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</si>
  <si>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</si>
  <si>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</si>
  <si>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</si>
  <si>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</si>
  <si>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</si>
  <si>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</si>
  <si>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</si>
  <si>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</si>
  <si>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</si>
  <si>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</si>
  <si>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</si>
  <si>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</si>
  <si>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</si>
  <si>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</si>
  <si>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</si>
  <si>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</si>
  <si>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</si>
  <si>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</si>
  <si>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</si>
  <si>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</si>
  <si>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</si>
  <si>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</si>
  <si>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</si>
  <si>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</si>
  <si>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</si>
  <si>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</si>
  <si>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</si>
  <si>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</si>
  <si>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</si>
  <si>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</si>
  <si>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</si>
  <si>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</si>
  <si>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</si>
  <si>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</si>
  <si>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</si>
  <si>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</si>
  <si>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</si>
  <si>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</si>
  <si>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</si>
  <si>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</si>
  <si>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</si>
  <si>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</si>
  <si>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</si>
  <si>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</si>
  <si>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</si>
  <si>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</si>
  <si>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</si>
  <si>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</si>
  <si>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</si>
  <si>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</si>
  <si>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</si>
  <si>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</si>
  <si>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</si>
  <si>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</si>
  <si>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</si>
  <si>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</si>
  <si>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</si>
  <si>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</si>
  <si>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</si>
  <si>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</si>
  <si>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</si>
  <si>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</si>
  <si>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</si>
  <si>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</si>
  <si>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</si>
  <si>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</si>
  <si>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</si>
  <si>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</si>
  <si>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</si>
  <si>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</si>
  <si>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</si>
  <si>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</si>
  <si>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</si>
  <si>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</si>
  <si>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</si>
  <si>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</si>
  <si>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</si>
  <si>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</si>
  <si>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</si>
  <si>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</si>
  <si>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</si>
  <si>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</si>
  <si>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</si>
  <si>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</si>
  <si>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</si>
  <si>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</si>
  <si>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</si>
  <si>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</si>
  <si>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</si>
  <si>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</si>
  <si>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</si>
  <si>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</si>
  <si>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</si>
  <si>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</si>
  <si>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</si>
  <si>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</si>
  <si>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</si>
  <si>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</si>
  <si>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</si>
  <si>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</si>
  <si>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</si>
  <si>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</si>
  <si>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</si>
  <si>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</si>
  <si>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</si>
  <si>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</si>
  <si>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</si>
  <si>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</si>
  <si>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</si>
  <si>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</si>
  <si>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</si>
  <si>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</si>
  <si>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</si>
  <si>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</si>
  <si>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</si>
  <si>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</si>
  <si>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</si>
  <si>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</si>
  <si>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</si>
  <si>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</si>
  <si>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</si>
  <si>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</si>
  <si>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</si>
  <si>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</si>
  <si>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</si>
  <si>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</si>
  <si>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</si>
  <si>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</si>
  <si>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</si>
  <si>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</si>
  <si>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</si>
  <si>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</si>
  <si>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</si>
  <si>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</si>
  <si>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</si>
  <si>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</si>
  <si>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</si>
  <si>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</si>
  <si>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</si>
  <si>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</si>
  <si>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</si>
  <si>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</si>
  <si>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</si>
  <si>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</si>
  <si>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</si>
  <si>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</si>
  <si>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</si>
  <si>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</si>
  <si>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</si>
  <si>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</si>
  <si>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</si>
  <si>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</si>
  <si>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</si>
  <si>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</si>
  <si>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</si>
  <si>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</si>
  <si>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</si>
  <si>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</si>
  <si>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</si>
  <si>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</si>
  <si>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</si>
  <si>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</si>
  <si>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</si>
  <si>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</si>
  <si>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</si>
  <si>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</si>
  <si>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</si>
  <si>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</si>
  <si>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</si>
  <si>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</si>
  <si>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</si>
  <si>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</si>
  <si>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</si>
  <si>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</si>
  <si>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</si>
  <si>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</si>
  <si>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</si>
  <si>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</si>
  <si>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</si>
  <si>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</si>
  <si>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</si>
  <si>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</si>
  <si>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</si>
  <si>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</si>
  <si>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</si>
  <si>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</si>
  <si>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</si>
  <si>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</si>
  <si>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</si>
  <si>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</si>
  <si>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</si>
  <si>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</si>
  <si>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</si>
  <si>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</si>
  <si>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</si>
  <si>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</si>
  <si>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</si>
  <si>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</si>
  <si>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</si>
  <si>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</si>
  <si>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</si>
  <si>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</si>
  <si>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</si>
  <si>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</si>
  <si>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</si>
  <si>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</si>
  <si>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</si>
  <si>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</si>
  <si>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</si>
  <si>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</si>
  <si>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</si>
  <si>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</si>
  <si>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</si>
  <si>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</si>
  <si>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</si>
  <si>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</si>
  <si>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</si>
  <si>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</si>
  <si>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</si>
  <si>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</si>
  <si>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</si>
  <si>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</si>
  <si>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</si>
  <si>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</si>
  <si>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</si>
  <si>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</si>
  <si>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</si>
  <si>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</si>
  <si>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</si>
  <si>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</si>
  <si>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</si>
  <si>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</si>
  <si>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</si>
  <si>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</si>
  <si>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</si>
  <si>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</si>
  <si>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</si>
  <si>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</si>
  <si>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</si>
  <si>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</si>
  <si>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</si>
  <si>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</si>
  <si>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</si>
  <si>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</si>
  <si>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</si>
  <si>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</si>
  <si>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</si>
  <si>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</si>
  <si>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</si>
  <si>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</si>
  <si>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</si>
  <si>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</si>
  <si>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</si>
  <si>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</si>
  <si>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</si>
  <si>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</si>
  <si>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</si>
  <si>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</si>
  <si>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</si>
  <si>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</si>
  <si>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</si>
  <si>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</si>
  <si>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</si>
  <si>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</si>
  <si>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</si>
  <si>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</si>
  <si>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</si>
  <si>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</si>
  <si>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</si>
  <si>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</si>
  <si>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</si>
  <si>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</si>
  <si>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</si>
  <si>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</si>
  <si>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</si>
  <si>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</si>
  <si>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</si>
  <si>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</si>
  <si>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</si>
  <si>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</si>
  <si>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</si>
  <si>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</si>
  <si>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</si>
  <si>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</si>
  <si>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</si>
  <si>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</si>
  <si>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</si>
  <si>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</si>
  <si>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</si>
  <si>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</si>
  <si>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</si>
  <si>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</si>
  <si>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</si>
  <si>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</si>
  <si>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</si>
  <si>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</si>
  <si>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</si>
  <si>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</si>
  <si>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</si>
  <si>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</si>
  <si>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</si>
  <si>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</si>
  <si>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</si>
  <si>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</si>
  <si>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</si>
  <si>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</si>
  <si>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</si>
  <si>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</si>
  <si>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</si>
  <si>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</si>
  <si>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</si>
  <si>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</si>
  <si>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</si>
  <si>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</si>
  <si>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</si>
  <si>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</si>
  <si>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</si>
  <si>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</si>
  <si>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</si>
  <si>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</si>
  <si>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</si>
  <si>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</si>
  <si>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</si>
  <si>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</si>
  <si>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</si>
  <si>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</si>
  <si>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</si>
  <si>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</si>
  <si>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</si>
  <si>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</si>
  <si>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</si>
  <si>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</si>
  <si>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</si>
  <si>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</si>
  <si>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</si>
  <si>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</si>
  <si>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</si>
  <si>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</si>
  <si>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</si>
  <si>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</si>
  <si>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</si>
  <si>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</si>
  <si>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</si>
  <si>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</si>
  <si>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</si>
  <si>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</si>
  <si>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</si>
  <si>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</si>
  <si>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</si>
  <si>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</si>
  <si>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</si>
  <si>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</si>
  <si>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</si>
  <si>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</si>
  <si>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</si>
  <si>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</si>
  <si>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</si>
  <si>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</si>
  <si>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</si>
  <si>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</si>
  <si>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</si>
  <si>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</si>
  <si>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</si>
  <si>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</si>
  <si>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</si>
  <si>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</si>
  <si>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</si>
  <si>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</si>
  <si>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</si>
  <si>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</si>
  <si>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</si>
  <si>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</si>
  <si>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</si>
  <si>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</si>
  <si>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</si>
  <si>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</si>
  <si>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</si>
  <si>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</si>
  <si>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</si>
  <si>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</si>
  <si>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</si>
  <si>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</si>
  <si>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</si>
  <si>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</si>
  <si>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</si>
  <si>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</si>
  <si>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</si>
  <si>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</si>
  <si>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</si>
  <si>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</si>
  <si>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</si>
  <si>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</si>
  <si>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</si>
  <si>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</si>
  <si>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</si>
  <si>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</si>
  <si>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</si>
  <si>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</si>
  <si>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</si>
  <si>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</si>
  <si>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</si>
  <si>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</si>
  <si>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</si>
  <si>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</si>
  <si>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</si>
  <si>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</si>
  <si>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</si>
  <si>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</si>
  <si>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</si>
  <si>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</si>
  <si>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</si>
  <si>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</si>
  <si>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</si>
  <si>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</si>
  <si>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</si>
  <si>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</si>
  <si>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</si>
  <si>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</si>
  <si>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</si>
  <si>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</si>
  <si>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</si>
  <si>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</si>
  <si>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</si>
  <si>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</si>
  <si>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</si>
  <si>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</si>
  <si>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</si>
  <si>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</si>
  <si>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</si>
  <si>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</si>
  <si>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</si>
  <si>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</si>
  <si>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</si>
  <si>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</si>
  <si>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</si>
  <si>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</si>
  <si>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</si>
  <si>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</si>
  <si>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</si>
  <si>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</si>
  <si>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</si>
  <si>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</si>
  <si>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</si>
  <si>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</si>
  <si>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</si>
  <si>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</si>
  <si>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</si>
  <si>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</si>
  <si>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</si>
  <si>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</si>
  <si>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</si>
  <si>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</si>
  <si>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</si>
  <si>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</si>
  <si>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</si>
  <si>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</si>
  <si>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</si>
  <si>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</si>
  <si>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</si>
  <si>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</si>
  <si>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</si>
  <si>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</si>
  <si>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</si>
  <si>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</si>
  <si>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</si>
  <si>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</si>
  <si>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</si>
  <si>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</si>
  <si>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</si>
  <si>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</si>
  <si>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</si>
  <si>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</si>
  <si>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</si>
  <si>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</si>
  <si>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</si>
  <si>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</si>
  <si>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</si>
  <si>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</si>
  <si>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</si>
  <si>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</si>
  <si>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</si>
  <si>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</si>
  <si>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</si>
  <si>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</si>
  <si>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</si>
  <si>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</si>
  <si>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</si>
  <si>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</si>
  <si>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</si>
  <si>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</si>
  <si>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</si>
  <si>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</si>
  <si>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</si>
  <si>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</si>
  <si>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</si>
  <si>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</si>
  <si>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</si>
  <si>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</si>
  <si>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</si>
  <si>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</si>
  <si>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</si>
  <si>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</si>
  <si>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</si>
  <si>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</si>
  <si>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</si>
  <si>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</si>
  <si>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</si>
  <si>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</si>
  <si>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</si>
  <si>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</si>
  <si>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</si>
  <si>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</si>
  <si>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</si>
  <si>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</si>
  <si>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</si>
  <si>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</si>
  <si>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</si>
  <si>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</si>
  <si>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</si>
  <si>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</si>
  <si>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</si>
  <si>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</si>
  <si>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</si>
  <si>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</si>
  <si>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</si>
  <si>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</si>
  <si>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</si>
  <si>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</si>
  <si>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</si>
  <si>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</si>
  <si>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</si>
  <si>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</si>
  <si>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</si>
  <si>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</si>
  <si>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</si>
  <si>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</si>
  <si>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</si>
  <si>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</si>
  <si>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</si>
  <si>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</si>
  <si>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</si>
  <si>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</si>
  <si>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</si>
  <si>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</si>
  <si>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</si>
  <si>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</si>
  <si>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</si>
  <si>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</si>
  <si>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</si>
  <si>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</si>
  <si>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</si>
  <si>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</si>
  <si>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</si>
  <si>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</si>
  <si>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</si>
  <si>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</si>
  <si>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</si>
  <si>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</si>
  <si>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</si>
  <si>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</si>
  <si>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</si>
  <si>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</si>
  <si>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</si>
  <si>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</si>
  <si>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</si>
  <si>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</si>
  <si>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</si>
  <si>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</si>
  <si>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</si>
  <si>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</si>
  <si>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</si>
  <si>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</si>
  <si>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</si>
  <si>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</si>
  <si>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</si>
  <si>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</si>
  <si>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</si>
  <si>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</si>
  <si>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</si>
  <si>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</si>
  <si>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</si>
  <si>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</si>
  <si>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</si>
  <si>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</si>
  <si>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</si>
  <si>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</si>
  <si>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</si>
  <si>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</si>
  <si>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</si>
  <si>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</si>
  <si>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</si>
  <si>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</si>
  <si>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</si>
  <si>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</si>
  <si>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</si>
  <si>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</si>
  <si>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</si>
  <si>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</si>
  <si>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</si>
  <si>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</si>
  <si>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</si>
  <si>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</si>
  <si>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</si>
  <si>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</si>
  <si>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</si>
  <si>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</si>
  <si>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</si>
  <si>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</si>
  <si>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</si>
  <si>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</si>
  <si>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</si>
  <si>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</si>
  <si>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</si>
  <si>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</si>
  <si>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</si>
  <si>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</si>
  <si>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</si>
  <si>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</si>
  <si>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</si>
  <si>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</si>
  <si>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</si>
  <si>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</si>
  <si>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</si>
  <si>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</si>
  <si>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</si>
  <si>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</si>
  <si>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</si>
  <si>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</si>
  <si>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</si>
  <si>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</si>
  <si>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</si>
  <si>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</si>
  <si>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</si>
  <si>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</si>
  <si>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</si>
  <si>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</si>
  <si>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</si>
  <si>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</si>
  <si>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</si>
  <si>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</si>
  <si>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</si>
  <si>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</si>
  <si>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</si>
  <si>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</si>
  <si>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</si>
  <si>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</si>
  <si>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</si>
  <si>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</si>
  <si>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</si>
  <si>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</si>
  <si>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</si>
  <si>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</si>
  <si>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</si>
  <si>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</si>
  <si>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</si>
  <si>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</si>
  <si>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</si>
  <si>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</si>
  <si>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</si>
  <si>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</si>
  <si>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</si>
  <si>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</si>
  <si>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</si>
  <si>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</si>
  <si>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</si>
  <si>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</si>
  <si>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</si>
  <si>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</si>
  <si>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</si>
  <si>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</si>
  <si>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</si>
  <si>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</si>
  <si>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</si>
  <si>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</si>
  <si>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</si>
  <si>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</si>
  <si>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</si>
  <si>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</si>
  <si>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</si>
  <si>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</si>
  <si>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</si>
  <si>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</si>
  <si>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</si>
  <si>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</si>
  <si>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</si>
  <si>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</si>
  <si>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</si>
  <si>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</si>
  <si>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</si>
  <si>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</si>
  <si>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</si>
  <si>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</si>
  <si>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</si>
  <si>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</si>
  <si>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</si>
  <si>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</si>
  <si>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</si>
  <si>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</si>
  <si>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</si>
  <si>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</si>
  <si>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</si>
  <si>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</si>
  <si>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</si>
  <si>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</si>
  <si>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</si>
  <si>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</si>
  <si>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</si>
  <si>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</si>
  <si>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</si>
  <si>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</si>
  <si>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</si>
  <si>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</si>
  <si>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</si>
  <si>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</si>
  <si>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</si>
  <si>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</si>
  <si>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</si>
  <si>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</si>
  <si>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</si>
  <si>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</si>
  <si>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</si>
  <si>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</si>
  <si>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</si>
  <si>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</si>
  <si>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</si>
  <si>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</si>
  <si>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</si>
  <si>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</si>
  <si>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</si>
  <si>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</si>
  <si>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</si>
  <si>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</si>
  <si>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</si>
  <si>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</si>
  <si>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</si>
  <si>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</si>
  <si>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</si>
  <si>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</si>
  <si>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</si>
  <si>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</si>
  <si>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</si>
  <si>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</si>
  <si>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</si>
  <si>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</si>
  <si>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</si>
  <si>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</si>
  <si>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</si>
  <si>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</si>
  <si>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</si>
  <si>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</si>
  <si>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</si>
  <si>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</si>
  <si>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</si>
  <si>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</si>
  <si>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</si>
  <si>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</si>
  <si>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</si>
  <si>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</si>
  <si>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</si>
  <si>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</si>
  <si>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</si>
  <si>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</si>
  <si>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</si>
  <si>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</si>
  <si>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</si>
  <si>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</si>
  <si>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</si>
  <si>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</si>
  <si>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</si>
  <si>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</si>
  <si>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</si>
  <si>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</si>
  <si>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</si>
  <si>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</si>
  <si>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</si>
  <si>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</si>
  <si>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</si>
  <si>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</si>
  <si>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</si>
  <si>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</si>
  <si>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</si>
  <si>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</si>
  <si>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</si>
  <si>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</si>
  <si>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</si>
  <si>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</si>
  <si>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</si>
  <si>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</si>
  <si>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</si>
  <si>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</si>
  <si>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</si>
  <si>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</si>
  <si>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</si>
  <si>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</si>
  <si>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</si>
  <si>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</si>
  <si>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</si>
  <si>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</si>
  <si>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</si>
  <si>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</si>
  <si>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</si>
  <si>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</si>
  <si>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</si>
  <si>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</si>
  <si>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</si>
  <si>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</si>
  <si>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</si>
  <si>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</si>
  <si>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</si>
  <si>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</si>
  <si>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</si>
  <si>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</si>
  <si>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</si>
  <si>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</si>
  <si>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</si>
  <si>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</si>
  <si>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</si>
  <si>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</si>
  <si>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</si>
  <si>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</si>
  <si>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</si>
  <si>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</si>
  <si>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</si>
  <si>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</si>
  <si>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</si>
  <si>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</si>
  <si>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</si>
  <si>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</si>
  <si>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</si>
  <si>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</si>
  <si>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</si>
  <si>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</si>
  <si>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</si>
  <si>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</si>
  <si>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</si>
  <si>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</si>
  <si>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</si>
  <si>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</si>
  <si>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</si>
  <si>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</si>
  <si>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</si>
  <si>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</si>
  <si>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</si>
  <si>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</si>
  <si>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</si>
  <si>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</si>
  <si>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</si>
  <si>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</si>
  <si>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</si>
  <si>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</si>
  <si>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</si>
  <si>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</si>
  <si>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</si>
  <si>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</si>
  <si>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</si>
  <si>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</si>
  <si>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</si>
  <si>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</si>
  <si>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</si>
  <si>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</si>
  <si>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</si>
  <si>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</si>
  <si>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</si>
  <si>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</si>
  <si>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</si>
  <si>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</si>
  <si>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</si>
  <si>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</si>
  <si>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</si>
  <si>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</si>
  <si>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</si>
  <si>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</si>
  <si>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</si>
  <si>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</si>
  <si>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</si>
  <si>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</si>
  <si>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</si>
  <si>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</si>
  <si>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</si>
  <si>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</si>
  <si>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</si>
  <si>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</si>
  <si>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</si>
  <si>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</si>
  <si>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</si>
  <si>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</si>
  <si>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</si>
  <si>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</si>
  <si>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</si>
  <si>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</si>
  <si>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</si>
  <si>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</si>
  <si>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</si>
  <si>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</si>
  <si>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</si>
  <si>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</si>
  <si>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</si>
  <si>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</si>
  <si>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</si>
  <si>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</si>
  <si>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</si>
  <si>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</si>
  <si>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</si>
  <si>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</si>
  <si>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</si>
  <si>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</si>
  <si>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</si>
  <si>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</si>
  <si>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</si>
  <si>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</si>
  <si>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</si>
  <si>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</si>
  <si>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</si>
  <si>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</si>
  <si>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</si>
  <si>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</si>
  <si>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</si>
  <si>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</si>
  <si>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</si>
  <si>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</si>
  <si>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</si>
  <si>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</si>
  <si>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</si>
  <si>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</si>
  <si>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</si>
  <si>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</si>
  <si>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</si>
  <si>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</si>
  <si>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</si>
  <si>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</si>
  <si>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</si>
  <si>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</si>
  <si>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</si>
  <si>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</si>
  <si>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</si>
  <si>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</si>
  <si>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</si>
  <si>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</si>
  <si>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</si>
  <si>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</si>
  <si>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</si>
  <si>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</si>
  <si>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</si>
  <si>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</si>
  <si>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</si>
  <si>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</si>
  <si>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</si>
  <si>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</si>
  <si>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</si>
  <si>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</si>
  <si>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</si>
  <si>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</si>
  <si>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</si>
  <si>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</si>
  <si>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</si>
  <si>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</si>
  <si>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</si>
  <si>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</si>
  <si>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</si>
  <si>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</si>
  <si>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</si>
  <si>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</si>
  <si>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</si>
  <si>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</si>
  <si>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</si>
  <si>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</si>
  <si>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</si>
  <si>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</si>
  <si>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</si>
  <si>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</si>
  <si>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</si>
  <si>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</si>
  <si>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</si>
  <si>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</si>
  <si>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</si>
  <si>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</si>
  <si>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</si>
  <si>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</si>
  <si>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</si>
  <si>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</si>
  <si>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</si>
  <si>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</si>
  <si>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</si>
  <si>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</si>
  <si>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</si>
  <si>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</si>
  <si>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</si>
  <si>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</si>
  <si>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</si>
  <si>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</si>
  <si>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</si>
  <si>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</si>
  <si>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</si>
  <si>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</si>
  <si>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</si>
  <si>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</si>
  <si>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</si>
  <si>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</si>
  <si>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</si>
  <si>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</si>
  <si>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</si>
  <si>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</si>
  <si>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</si>
  <si>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</si>
  <si>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</si>
  <si>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</si>
  <si>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</si>
  <si>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</si>
  <si>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</si>
  <si>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</si>
  <si>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</si>
  <si>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</si>
  <si>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</si>
  <si>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</si>
  <si>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</si>
  <si>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</si>
  <si>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</si>
  <si>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</si>
  <si>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</si>
  <si>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</si>
  <si>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</si>
  <si>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</si>
  <si>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</si>
  <si>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</si>
  <si>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</si>
  <si>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</si>
  <si>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</si>
  <si>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</si>
  <si>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</si>
  <si>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</si>
  <si>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</si>
  <si>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</si>
  <si>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</si>
  <si>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</si>
  <si>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</si>
  <si>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</si>
  <si>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</si>
  <si>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</si>
  <si>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</si>
  <si>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</si>
  <si>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</si>
  <si>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</si>
  <si>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</si>
  <si>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</si>
  <si>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</si>
  <si>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</si>
  <si>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</si>
  <si>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</si>
  <si>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</si>
  <si>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</si>
  <si>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</si>
  <si>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</si>
  <si>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</si>
  <si>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</si>
  <si>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</si>
  <si>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</si>
  <si>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</si>
  <si>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</si>
  <si>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</si>
  <si>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</si>
  <si>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</si>
  <si>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</si>
  <si>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</si>
  <si>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</si>
  <si>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</si>
  <si>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</si>
  <si>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</si>
  <si>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</si>
  <si>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</si>
  <si>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</si>
  <si>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</si>
  <si>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</si>
  <si>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</si>
  <si>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</si>
  <si>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</si>
  <si>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</si>
  <si>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</si>
  <si>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</si>
  <si>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</si>
  <si>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</si>
  <si>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</si>
  <si>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</si>
  <si>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</si>
  <si>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</si>
  <si>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</si>
  <si>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</si>
  <si>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</si>
  <si>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</si>
  <si>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</si>
  <si>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</si>
  <si>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</si>
  <si>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</si>
  <si>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</si>
  <si>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</si>
  <si>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</si>
  <si>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</si>
  <si>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</si>
  <si>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</si>
  <si>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</si>
  <si>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</si>
  <si>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</si>
  <si>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</si>
  <si>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</si>
  <si>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</si>
  <si>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</si>
  <si>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</si>
  <si>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</si>
  <si>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</si>
  <si>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</si>
  <si>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</si>
  <si>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</si>
  <si>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</si>
  <si>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</si>
  <si>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</si>
  <si>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</si>
  <si>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</si>
  <si>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</si>
  <si>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</si>
  <si>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</si>
  <si>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</si>
  <si>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</si>
  <si>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</si>
  <si>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</si>
  <si>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</si>
  <si>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</si>
  <si>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</si>
  <si>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</si>
  <si>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</si>
  <si>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</si>
  <si>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</si>
  <si>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</si>
  <si>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</si>
  <si>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</si>
  <si>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</si>
  <si>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</si>
  <si>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</si>
  <si>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</si>
  <si>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</si>
  <si>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</si>
  <si>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</si>
  <si>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</si>
  <si>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</si>
  <si>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</si>
  <si>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</si>
  <si>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</si>
  <si>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</si>
  <si>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</si>
  <si>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</si>
  <si>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</si>
  <si>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</si>
  <si>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</si>
  <si>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</si>
  <si>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</si>
  <si>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</si>
  <si>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</si>
  <si>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</si>
  <si>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</si>
  <si>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</si>
  <si>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</si>
  <si>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</si>
  <si>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</si>
  <si>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</si>
  <si>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</si>
  <si>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</si>
  <si>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</si>
  <si>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</si>
  <si>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</si>
  <si>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</si>
  <si>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</si>
  <si>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</si>
  <si>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</si>
  <si>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</si>
  <si>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</si>
  <si>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</si>
  <si>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</si>
  <si>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</si>
  <si>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</si>
  <si>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</si>
  <si>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</si>
  <si>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</si>
  <si>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</si>
  <si>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</si>
  <si>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</si>
  <si>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</si>
  <si>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</si>
  <si>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</si>
  <si>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</si>
  <si>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</si>
  <si>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</si>
  <si>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</si>
  <si>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</si>
  <si>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</si>
  <si>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</si>
  <si>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</si>
  <si>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</si>
  <si>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</si>
  <si>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</si>
  <si>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</si>
  <si>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</si>
  <si>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</si>
  <si>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</si>
  <si>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</si>
  <si>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</si>
  <si>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</si>
  <si>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</si>
  <si>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</si>
  <si>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</si>
  <si>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</si>
  <si>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</si>
  <si>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</si>
  <si>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</si>
  <si>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</si>
  <si>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</si>
  <si>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</si>
  <si>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</si>
  <si>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</si>
  <si>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</si>
  <si>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</si>
  <si>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</si>
  <si>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</si>
  <si>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</si>
  <si>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</si>
  <si>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</si>
  <si>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</si>
  <si>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</si>
  <si>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</si>
  <si>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</si>
  <si>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</si>
  <si>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</si>
  <si>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</si>
  <si>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</si>
  <si>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</si>
  <si>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</si>
  <si>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</si>
  <si>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</si>
  <si>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</si>
  <si>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</si>
  <si>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</si>
  <si>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</si>
  <si>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</si>
  <si>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</si>
  <si>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</si>
  <si>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</si>
  <si>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</si>
  <si>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</si>
  <si>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</si>
  <si>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</si>
  <si>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</si>
  <si>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</si>
  <si>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</si>
  <si>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</si>
  <si>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</si>
  <si>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</si>
  <si>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</si>
  <si>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</si>
  <si>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</si>
  <si>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</si>
  <si>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</si>
  <si>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</si>
  <si>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</si>
  <si>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</si>
  <si>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</si>
  <si>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</si>
  <si>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</si>
  <si>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</si>
  <si>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</si>
  <si>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</si>
  <si>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</si>
  <si>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</si>
  <si>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</si>
  <si>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</si>
  <si>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</si>
  <si>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</si>
  <si>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</si>
  <si>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</si>
  <si>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</si>
  <si>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</si>
  <si>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</si>
  <si>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</si>
  <si>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</si>
  <si>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</si>
  <si>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</si>
  <si>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</si>
  <si>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</si>
  <si>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</si>
  <si>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</si>
  <si>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</si>
  <si>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</si>
  <si>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</si>
  <si>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</si>
  <si>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</si>
  <si>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</si>
  <si>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</si>
  <si>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</si>
  <si>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</si>
  <si>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</si>
  <si>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</si>
  <si>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</si>
  <si>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</si>
  <si>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</si>
  <si>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</si>
  <si>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</si>
  <si>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</si>
  <si>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</si>
  <si>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</si>
  <si>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</si>
  <si>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</si>
  <si>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</si>
  <si>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</si>
  <si>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</si>
  <si>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</si>
  <si>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</si>
  <si>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</si>
  <si>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</si>
  <si>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</si>
  <si>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</si>
  <si>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</si>
  <si>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</si>
  <si>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</si>
  <si>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</si>
  <si>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</si>
  <si>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</si>
  <si>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</si>
  <si>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</si>
  <si>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</si>
  <si>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</si>
  <si>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</si>
  <si>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</si>
  <si>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</si>
  <si>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</si>
  <si>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</si>
  <si>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</si>
  <si>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</si>
  <si>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</si>
  <si>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</si>
  <si>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</si>
  <si>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</si>
  <si>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</si>
  <si>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</si>
  <si>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</si>
  <si>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</si>
  <si>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</si>
  <si>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</si>
  <si>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</si>
  <si>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</si>
  <si>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</si>
  <si>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</si>
  <si>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</si>
  <si>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</si>
  <si>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</si>
  <si>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</si>
  <si>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</si>
  <si>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</si>
  <si>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</si>
  <si>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</si>
  <si>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</si>
  <si>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</si>
  <si>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</si>
  <si>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</si>
  <si>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</si>
  <si>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</si>
  <si>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</si>
  <si>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</si>
  <si>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</si>
  <si>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</si>
  <si>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</si>
  <si>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</si>
  <si>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</si>
  <si>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</si>
  <si>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</si>
  <si>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</si>
  <si>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</si>
  <si>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</si>
  <si>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</si>
  <si>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</si>
  <si>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</si>
  <si>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</si>
  <si>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</si>
  <si>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</si>
  <si>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</si>
  <si>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</si>
  <si>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</si>
  <si>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</si>
  <si>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</si>
  <si>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</si>
  <si>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</si>
  <si>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</si>
  <si>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</si>
  <si>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</si>
  <si>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</si>
  <si>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</si>
  <si>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</si>
  <si>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</si>
  <si>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</si>
  <si>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</si>
  <si>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</si>
  <si>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</si>
  <si>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</si>
  <si>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</si>
  <si>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</si>
  <si>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</si>
  <si>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</si>
  <si>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</si>
  <si>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</si>
  <si>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</si>
  <si>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</si>
  <si>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</si>
  <si>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</si>
  <si>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</si>
  <si>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</si>
  <si>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</si>
  <si>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</si>
  <si>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</si>
  <si>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</si>
  <si>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</si>
  <si>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</si>
  <si>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</si>
  <si>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</si>
  <si>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</si>
  <si>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</si>
  <si>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</si>
  <si>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</si>
  <si>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</si>
  <si>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</si>
  <si>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</si>
  <si>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</si>
  <si>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</si>
  <si>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</si>
  <si>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</si>
  <si>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</si>
  <si>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</si>
  <si>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</si>
  <si>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</si>
  <si>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</si>
  <si>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</si>
  <si>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</si>
  <si>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</si>
  <si>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</si>
  <si>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</si>
  <si>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</si>
  <si>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</si>
  <si>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</si>
  <si>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</si>
  <si>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</si>
  <si>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</si>
  <si>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</si>
  <si>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</si>
  <si>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</si>
  <si>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</si>
  <si>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</si>
  <si>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</si>
  <si>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</si>
  <si>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</si>
  <si>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</si>
  <si>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</si>
  <si>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</si>
  <si>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</si>
  <si>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</si>
  <si>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</si>
  <si>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</si>
  <si>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</si>
  <si>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</si>
  <si>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</si>
  <si>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</si>
  <si>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</si>
  <si>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</si>
  <si>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</si>
  <si>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</si>
  <si>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</si>
  <si>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</si>
  <si>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</si>
  <si>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</si>
  <si>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</si>
  <si>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</si>
  <si>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</si>
  <si>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</si>
  <si>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</si>
  <si>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</si>
  <si>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</si>
  <si>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</si>
  <si>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</si>
  <si>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</si>
  <si>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</si>
  <si>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</si>
  <si>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</si>
  <si>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</si>
  <si>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</si>
  <si>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</si>
  <si>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</si>
  <si>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</si>
  <si>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</si>
  <si>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</si>
  <si>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</si>
  <si>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</si>
  <si>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</si>
  <si>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</si>
  <si>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</si>
  <si>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</si>
  <si>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</si>
  <si>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</si>
  <si>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</si>
  <si>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</si>
  <si>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</si>
  <si>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</si>
  <si>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</si>
  <si>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</si>
  <si>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</si>
  <si>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</si>
  <si>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</si>
  <si>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</si>
  <si>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</si>
  <si>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</si>
  <si>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</si>
  <si>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</si>
  <si>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</si>
  <si>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</si>
  <si>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</si>
  <si>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</si>
  <si>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</si>
  <si>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</si>
  <si>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</si>
  <si>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</si>
  <si>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</si>
  <si>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</si>
  <si>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</si>
  <si>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</si>
  <si>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</si>
  <si>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</si>
  <si>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</si>
  <si>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</si>
  <si>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</si>
  <si>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</si>
  <si>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</si>
  <si>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</si>
  <si>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</si>
  <si>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</si>
  <si>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</si>
  <si>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</si>
  <si>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</si>
  <si>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</si>
  <si>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</si>
  <si>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</si>
  <si>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</si>
  <si>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</si>
  <si>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</si>
  <si>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</si>
  <si>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</si>
  <si>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</si>
  <si>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</si>
  <si>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</si>
  <si>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</si>
  <si>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</si>
  <si>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</si>
  <si>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</si>
  <si>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</si>
  <si>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</si>
  <si>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</si>
  <si>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</si>
  <si>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</si>
  <si>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</si>
  <si>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</si>
  <si>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</si>
  <si>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</si>
  <si>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</si>
  <si>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</si>
  <si>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</si>
  <si>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</si>
  <si>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</si>
  <si>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</si>
  <si>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</si>
  <si>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</si>
  <si>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</si>
  <si>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</si>
  <si>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</si>
  <si>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</si>
  <si>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</si>
  <si>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</si>
  <si>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</si>
  <si>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</si>
  <si>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</si>
  <si>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</si>
  <si>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</si>
  <si>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</si>
  <si>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</si>
  <si>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</si>
  <si>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</si>
  <si>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</si>
  <si>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</si>
  <si>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</si>
  <si>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</si>
  <si>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</si>
  <si>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</si>
  <si>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</si>
  <si>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</si>
  <si>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</si>
  <si>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</si>
  <si>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</si>
  <si>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</si>
  <si>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</si>
  <si>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</si>
  <si>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</si>
  <si>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</si>
  <si>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</si>
  <si>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</si>
  <si>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</si>
  <si>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</si>
  <si>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</si>
  <si>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</si>
  <si>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</si>
  <si>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</si>
  <si>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</si>
  <si>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</si>
  <si>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</si>
  <si>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</si>
  <si>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</si>
  <si>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</si>
  <si>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</si>
  <si>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</si>
  <si>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</si>
  <si>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</si>
  <si>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</si>
  <si>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</si>
  <si>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</si>
  <si>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</si>
  <si>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</si>
  <si>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</si>
  <si>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</si>
  <si>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</si>
  <si>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</si>
  <si>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</si>
  <si>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</si>
  <si>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</si>
  <si>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</si>
  <si>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</si>
  <si>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</si>
  <si>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</si>
  <si>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</si>
  <si>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</si>
  <si>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</si>
  <si>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</si>
  <si>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</si>
  <si>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</si>
  <si>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</si>
  <si>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</si>
  <si>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</si>
  <si>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</si>
  <si>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</si>
  <si>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</si>
  <si>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</si>
  <si>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</si>
  <si>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</si>
  <si>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</si>
  <si>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</si>
  <si>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</si>
  <si>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</si>
  <si>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</si>
  <si>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</si>
  <si>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</si>
  <si>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</si>
  <si>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</si>
  <si>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</si>
  <si>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</si>
  <si>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</si>
  <si>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</si>
  <si>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</si>
  <si>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</si>
  <si>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</si>
  <si>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</si>
  <si>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</si>
  <si>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</si>
  <si>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</si>
  <si>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</si>
  <si>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</si>
  <si>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</si>
  <si>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</si>
  <si>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</si>
  <si>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</si>
  <si>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</si>
  <si>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</si>
  <si>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</si>
  <si>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</si>
  <si>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</si>
  <si>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</si>
  <si>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</si>
  <si>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</si>
  <si>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</si>
  <si>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</si>
  <si>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</si>
  <si>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</si>
  <si>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</si>
  <si>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</si>
  <si>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</si>
  <si>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</si>
  <si>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</si>
  <si>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</si>
  <si>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</si>
  <si>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</si>
  <si>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</si>
  <si>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</si>
  <si>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</si>
  <si>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</si>
  <si>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</si>
  <si>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</si>
  <si>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</si>
  <si>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</si>
  <si>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</si>
  <si>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</si>
  <si>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</si>
  <si>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</si>
  <si>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</si>
  <si>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</si>
  <si>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</si>
  <si>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</si>
  <si>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</si>
  <si>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</si>
  <si>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</si>
  <si>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</si>
  <si>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</si>
  <si>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</si>
  <si>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</si>
  <si>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</si>
  <si>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</si>
  <si>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</si>
  <si>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</si>
  <si>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</si>
  <si>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</si>
  <si>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</si>
  <si>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</si>
  <si>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</si>
  <si>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</si>
  <si>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</si>
  <si>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</si>
  <si>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</si>
  <si>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</si>
  <si>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</si>
  <si>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</si>
  <si>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</si>
  <si>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</si>
  <si>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</si>
  <si>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</si>
  <si>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</si>
  <si>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</si>
  <si>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</si>
  <si>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</si>
  <si>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</si>
  <si>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</si>
  <si>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</si>
  <si>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</si>
  <si>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</si>
  <si>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</si>
  <si>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</si>
  <si>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</si>
  <si>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</si>
  <si>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</si>
  <si>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</si>
  <si>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</si>
  <si>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</si>
  <si>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</si>
  <si>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</si>
  <si>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</si>
  <si>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</si>
  <si>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</si>
  <si>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</si>
  <si>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</si>
  <si>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</si>
  <si>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</si>
  <si>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</si>
  <si>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</si>
  <si>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</si>
  <si>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</si>
  <si>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</si>
  <si>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</si>
  <si>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</si>
  <si>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</si>
  <si>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</si>
  <si>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</si>
  <si>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</si>
  <si>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</si>
  <si>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</si>
  <si>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</si>
  <si>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</si>
  <si>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</si>
  <si>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</si>
  <si>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</si>
  <si>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</si>
  <si>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</si>
  <si>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</si>
  <si>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</si>
  <si>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</si>
  <si>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</si>
  <si>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</si>
  <si>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</si>
  <si>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</si>
  <si>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</si>
  <si>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</si>
  <si>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</si>
  <si>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</si>
  <si>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</si>
  <si>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</si>
  <si>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</si>
  <si>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</si>
  <si>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</si>
  <si>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</si>
  <si>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</si>
  <si>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</si>
  <si>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</si>
  <si>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</si>
  <si>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</si>
  <si>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</si>
  <si>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</si>
  <si>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</si>
  <si>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</si>
  <si>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</si>
  <si>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</si>
  <si>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</si>
  <si>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</si>
  <si>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</si>
  <si>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</si>
  <si>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</si>
  <si>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</si>
  <si>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</si>
  <si>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</si>
  <si>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</si>
  <si>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</si>
  <si>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</si>
  <si>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</si>
  <si>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</si>
  <si>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</si>
  <si>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</si>
  <si>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</si>
  <si>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</si>
  <si>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</si>
  <si>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</si>
  <si>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</si>
  <si>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</si>
  <si>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</si>
  <si>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</si>
  <si>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</si>
  <si>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</si>
  <si>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</si>
  <si>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</si>
  <si>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</si>
  <si>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</si>
  <si>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</si>
  <si>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</si>
  <si>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</si>
  <si>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</si>
  <si>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</si>
  <si>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</si>
  <si>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</si>
  <si>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</si>
  <si>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</si>
  <si>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</si>
  <si>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</si>
  <si>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</si>
  <si>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</si>
  <si>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</si>
  <si>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</si>
  <si>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</si>
  <si>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</si>
  <si>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</si>
  <si>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</si>
  <si>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</si>
  <si>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</si>
  <si>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</si>
  <si>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</si>
  <si>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</si>
  <si>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</si>
  <si>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</si>
  <si>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</si>
  <si>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</si>
  <si>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</si>
  <si>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</si>
  <si>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</si>
  <si>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</si>
  <si>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</si>
  <si>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</si>
  <si>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</si>
  <si>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</si>
  <si>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</si>
  <si>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</si>
  <si>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</si>
  <si>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</si>
  <si>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</si>
  <si>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</si>
  <si>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</si>
  <si>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</si>
  <si>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</si>
  <si>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</si>
  <si>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</si>
  <si>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</si>
  <si>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</si>
  <si>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</si>
  <si>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</si>
  <si>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</si>
  <si>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</si>
  <si>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</si>
  <si>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</si>
  <si>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</si>
  <si>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</si>
  <si>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</si>
  <si>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</si>
  <si>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</si>
  <si>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</si>
  <si>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</si>
  <si>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</si>
  <si>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</si>
  <si>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</si>
  <si>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</si>
  <si>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</si>
  <si>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</si>
  <si>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</si>
  <si>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</si>
  <si>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</si>
  <si>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</si>
  <si>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</si>
  <si>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</si>
  <si>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</si>
  <si>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</si>
  <si>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</si>
  <si>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</si>
  <si>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</si>
  <si>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</si>
  <si>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</si>
  <si>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</si>
  <si>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</si>
  <si>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</si>
  <si>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</si>
  <si>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</si>
  <si>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</si>
  <si>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</si>
  <si>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</si>
  <si>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</si>
  <si>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</si>
  <si>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</si>
  <si>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</si>
  <si>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</si>
  <si>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</si>
  <si>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</si>
  <si>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</si>
  <si>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</si>
  <si>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</si>
  <si>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</si>
  <si>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</si>
  <si>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</si>
  <si>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</si>
  <si>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</si>
  <si>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</si>
  <si>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</si>
  <si>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</si>
  <si>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</si>
  <si>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</si>
  <si>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</si>
  <si>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</si>
  <si>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</si>
  <si>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</si>
  <si>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</si>
  <si>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</si>
  <si>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</si>
  <si>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</si>
  <si>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</si>
  <si>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</si>
  <si>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</si>
  <si>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</si>
  <si>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</si>
  <si>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</si>
  <si>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</si>
  <si>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</si>
  <si>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</si>
  <si>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</si>
  <si>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</si>
  <si>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</si>
  <si>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</si>
  <si>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</si>
  <si>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</si>
  <si>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</si>
  <si>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</si>
  <si>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</si>
  <si>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</si>
  <si>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</si>
  <si>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</si>
  <si>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</si>
  <si>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</si>
  <si>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</si>
  <si>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</si>
  <si>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</si>
  <si>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</si>
  <si>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</si>
  <si>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</si>
  <si>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</si>
  <si>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</si>
  <si>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</si>
  <si>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</si>
  <si>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</si>
  <si>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</si>
  <si>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</si>
  <si>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</si>
  <si>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</si>
  <si>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</si>
  <si>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</si>
  <si>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</si>
  <si>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</si>
  <si>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</si>
  <si>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</si>
  <si>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</si>
  <si>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</si>
  <si>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</si>
  <si>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</si>
  <si>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</si>
  <si>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</si>
  <si>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</si>
  <si>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</si>
  <si>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</si>
  <si>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</si>
  <si>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</si>
  <si>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</si>
  <si>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</si>
  <si>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</si>
  <si>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</si>
  <si>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</si>
  <si>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</si>
  <si>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</si>
  <si>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</si>
  <si>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</si>
  <si>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</si>
  <si>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</si>
  <si>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</si>
  <si>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</si>
  <si>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</si>
  <si>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</si>
  <si>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</si>
  <si>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</si>
  <si>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</si>
  <si>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</si>
  <si>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</si>
  <si>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</si>
  <si>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</si>
  <si>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</si>
  <si>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</si>
  <si>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</si>
  <si>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</si>
  <si>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</si>
  <si>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</si>
  <si>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</si>
  <si>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</si>
  <si>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</si>
  <si>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</si>
  <si>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</si>
  <si>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</si>
  <si>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</si>
  <si>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</si>
  <si>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</si>
  <si>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</si>
  <si>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</si>
  <si>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</si>
  <si>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</si>
  <si>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</si>
  <si>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</si>
  <si>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</si>
  <si>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</si>
  <si>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</si>
  <si>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</si>
  <si>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</si>
  <si>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</si>
  <si>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</si>
  <si>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</si>
  <si>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</si>
  <si>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</si>
  <si>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</si>
  <si>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</si>
  <si>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</si>
  <si>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</si>
  <si>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</si>
  <si>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</si>
  <si>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</si>
  <si>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</si>
  <si>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</si>
  <si>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</si>
  <si>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</si>
  <si>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</si>
  <si>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</si>
  <si>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</si>
  <si>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</si>
  <si>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</si>
  <si>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</si>
  <si>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</si>
  <si>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</si>
  <si>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</si>
  <si>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</si>
  <si>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</si>
  <si>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</si>
  <si>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</si>
  <si>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</si>
  <si>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</si>
  <si>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</si>
  <si>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</si>
  <si>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</si>
  <si>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</si>
  <si>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</si>
  <si>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</si>
  <si>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</si>
  <si>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</si>
  <si>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</si>
  <si>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</si>
  <si>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</si>
  <si>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</si>
  <si>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</si>
  <si>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</si>
  <si>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</si>
  <si>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</si>
  <si>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</si>
  <si>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</si>
  <si>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</si>
  <si>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</si>
  <si>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</si>
  <si>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</si>
  <si>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</si>
  <si>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</si>
  <si>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</si>
  <si>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</si>
  <si>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</si>
  <si>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</si>
  <si>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</si>
  <si>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</si>
  <si>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</si>
  <si>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</si>
  <si>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</si>
  <si>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</si>
  <si>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</si>
  <si>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</si>
  <si>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</si>
  <si>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</si>
  <si>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</si>
  <si>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</si>
  <si>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</si>
  <si>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</si>
  <si>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</si>
  <si>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</si>
  <si>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</si>
  <si>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</si>
  <si>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</si>
  <si>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</si>
  <si>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</si>
  <si>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</si>
  <si>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</si>
  <si>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</si>
  <si>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</si>
  <si>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</si>
  <si>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</si>
  <si>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</si>
  <si>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</si>
  <si>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</si>
  <si>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</si>
  <si>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</si>
  <si>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</si>
  <si>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</si>
  <si>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</si>
  <si>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</si>
  <si>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</si>
  <si>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</si>
  <si>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</si>
  <si>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</si>
  <si>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</si>
  <si>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</si>
  <si>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</si>
  <si>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</si>
  <si>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</si>
  <si>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</si>
  <si>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</si>
  <si>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</si>
  <si>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</si>
  <si>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</si>
  <si>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</si>
  <si>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</si>
  <si>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</si>
  <si>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</si>
  <si>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</si>
  <si>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</si>
  <si>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</si>
  <si>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</si>
  <si>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</si>
  <si>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</si>
  <si>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</si>
  <si>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</si>
  <si>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</si>
  <si>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</si>
  <si>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</si>
  <si>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</si>
  <si>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</si>
  <si>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</si>
  <si>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</si>
  <si>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</si>
  <si>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</si>
  <si>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</si>
  <si>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</si>
  <si>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</si>
  <si>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</si>
  <si>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</si>
  <si>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</si>
  <si>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</si>
  <si>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</si>
  <si>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</si>
  <si>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</si>
  <si>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</si>
  <si>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</si>
  <si>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</si>
  <si>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</si>
  <si>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</si>
  <si>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</si>
  <si>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</si>
  <si>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</si>
  <si>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</si>
  <si>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</si>
  <si>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</si>
  <si>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</si>
  <si>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</si>
  <si>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</si>
  <si>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</si>
  <si>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</si>
  <si>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</si>
  <si>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</si>
  <si>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</si>
  <si>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</si>
  <si>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</si>
  <si>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</si>
  <si>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</si>
  <si>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</si>
  <si>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</si>
  <si>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</si>
  <si>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</si>
  <si>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</si>
  <si>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</si>
  <si>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</si>
  <si>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</si>
  <si>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</si>
  <si>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</si>
  <si>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</si>
  <si>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</si>
  <si>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</si>
  <si>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</si>
  <si>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</si>
  <si>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</si>
  <si>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</si>
  <si>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</si>
  <si>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</si>
  <si>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</si>
  <si>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</si>
  <si>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</si>
  <si>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</si>
  <si>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</si>
  <si>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</si>
  <si>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</si>
  <si>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</si>
  <si>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</si>
  <si>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</si>
  <si>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</si>
  <si>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</si>
  <si>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</si>
  <si>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</si>
  <si>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</si>
  <si>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</si>
  <si>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</si>
  <si>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</si>
  <si>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</si>
  <si>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</si>
  <si>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</si>
  <si>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</si>
  <si>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</si>
  <si>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</si>
  <si>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</si>
  <si>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</si>
  <si>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</si>
  <si>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</si>
  <si>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</si>
  <si>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</si>
  <si>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</si>
  <si>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</si>
  <si>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</si>
  <si>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</si>
  <si>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</si>
  <si>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</si>
  <si>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</si>
  <si>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</si>
  <si>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</si>
  <si>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</si>
  <si>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</si>
  <si>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</si>
  <si>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</si>
  <si>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</si>
  <si>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</si>
  <si>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</si>
  <si>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</si>
  <si>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</si>
  <si>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</si>
  <si>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</si>
  <si>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</si>
  <si>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</si>
  <si>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</si>
  <si>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</si>
  <si>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</si>
  <si>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</si>
  <si>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</si>
  <si>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</si>
  <si>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</si>
  <si>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</si>
  <si>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</si>
  <si>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</si>
  <si>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</si>
  <si>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</si>
  <si>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</si>
  <si>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</si>
  <si>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</si>
  <si>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</si>
  <si>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</si>
  <si>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</si>
  <si>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</si>
  <si>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</si>
  <si>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</si>
  <si>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</si>
  <si>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</si>
  <si>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</si>
  <si>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</si>
  <si>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</si>
  <si>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</si>
  <si>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</si>
  <si>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</si>
  <si>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</si>
  <si>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</si>
  <si>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</si>
  <si>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</si>
  <si>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</si>
  <si>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</si>
  <si>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</si>
  <si>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</si>
  <si>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</si>
  <si>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</si>
  <si>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</si>
  <si>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</si>
  <si>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</si>
  <si>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</si>
  <si>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</si>
  <si>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</si>
  <si>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</si>
  <si>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</si>
  <si>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</si>
  <si>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</si>
  <si>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</si>
  <si>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</si>
  <si>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</si>
  <si>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</si>
  <si>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</si>
  <si>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</si>
  <si>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</si>
  <si>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</si>
  <si>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</si>
  <si>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</si>
  <si>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</si>
  <si>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</si>
  <si>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</si>
  <si>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</si>
  <si>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</si>
  <si>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</si>
  <si>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</si>
  <si>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</si>
  <si>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</si>
  <si>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</si>
  <si>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</si>
  <si>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</si>
  <si>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</si>
  <si>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</si>
  <si>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</si>
  <si>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</si>
  <si>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</si>
  <si>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</si>
  <si>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</si>
  <si>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</si>
  <si>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</si>
  <si>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</si>
  <si>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</si>
  <si>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</si>
  <si>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</si>
  <si>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</si>
  <si>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</si>
  <si>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</si>
  <si>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</si>
  <si>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</si>
  <si>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</si>
  <si>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</si>
  <si>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</si>
  <si>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</si>
  <si>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</si>
  <si>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</si>
  <si>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</si>
  <si>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</si>
  <si>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</si>
  <si>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</si>
  <si>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</si>
  <si>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</si>
  <si>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</si>
  <si>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</si>
  <si>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</si>
  <si>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</si>
  <si>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</si>
  <si>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</si>
  <si>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</si>
  <si>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</si>
  <si>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</si>
  <si>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</si>
  <si>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</si>
  <si>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</si>
  <si>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</si>
  <si>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</si>
  <si>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</si>
  <si>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</si>
  <si>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</si>
  <si>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</si>
  <si>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</si>
  <si>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</si>
  <si>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</si>
  <si>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</si>
  <si>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</si>
  <si>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</si>
  <si>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</si>
  <si>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</si>
  <si>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</si>
  <si>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</si>
  <si>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</si>
  <si>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</si>
  <si>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</si>
  <si>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</si>
  <si>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</si>
  <si>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</si>
  <si>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</si>
  <si>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</si>
  <si>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</si>
  <si>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</si>
  <si>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</si>
  <si>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</si>
  <si>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</si>
  <si>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</si>
  <si>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</si>
  <si>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</si>
  <si>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</si>
  <si>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</si>
  <si>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</si>
  <si>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</si>
  <si>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</si>
  <si>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</si>
  <si>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</si>
  <si>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</si>
  <si>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</si>
  <si>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</si>
  <si>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</si>
  <si>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</si>
  <si>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</si>
  <si>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</si>
  <si>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</si>
  <si>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</si>
  <si>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</si>
  <si>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</si>
  <si>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</si>
  <si>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</si>
  <si>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</si>
  <si>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</si>
  <si>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</si>
  <si>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</si>
  <si>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</si>
  <si>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</si>
  <si>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</si>
  <si>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</si>
  <si>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</si>
  <si>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</si>
  <si>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</si>
  <si>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</si>
  <si>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</si>
  <si>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</si>
  <si>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</si>
  <si>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</si>
  <si>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</si>
  <si>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</si>
  <si>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</si>
  <si>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</si>
  <si>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</si>
  <si>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</si>
  <si>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</si>
  <si>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</si>
  <si>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</si>
  <si>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</si>
  <si>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</si>
  <si>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</si>
  <si>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</si>
  <si>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</si>
  <si>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</si>
  <si>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</si>
  <si>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</si>
  <si>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</si>
  <si>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</si>
  <si>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</si>
  <si>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</si>
  <si>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</si>
  <si>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</si>
  <si>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</si>
  <si>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</si>
  <si>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</si>
  <si>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</si>
  <si>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</si>
  <si>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</si>
  <si>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</si>
  <si>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</si>
  <si>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</si>
  <si>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</si>
  <si>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</si>
  <si>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</si>
  <si>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</si>
  <si>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</si>
  <si>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</si>
  <si>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</si>
  <si>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</si>
  <si>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</si>
  <si>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</si>
  <si>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</si>
  <si>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</si>
  <si>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</si>
  <si>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</si>
  <si>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</si>
  <si>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</si>
  <si>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</si>
  <si>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</si>
  <si>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</si>
  <si>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</si>
  <si>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</si>
  <si>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</si>
  <si>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</si>
  <si>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</si>
  <si>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</si>
  <si>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</si>
  <si>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</si>
  <si>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</si>
  <si>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</si>
  <si>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</si>
  <si>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</si>
  <si>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</si>
  <si>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</si>
  <si>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</si>
  <si>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</si>
  <si>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</si>
  <si>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</si>
  <si>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</si>
  <si>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</si>
  <si>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</si>
  <si>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</si>
  <si>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</si>
  <si>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</si>
  <si>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</si>
  <si>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</si>
  <si>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</si>
  <si>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</si>
  <si>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</si>
  <si>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</si>
  <si>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</si>
  <si>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</si>
  <si>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</si>
  <si>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</si>
  <si>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</si>
  <si>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</si>
  <si>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</si>
  <si>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</si>
  <si>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</si>
  <si>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</si>
  <si>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</si>
  <si>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</si>
  <si>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</si>
  <si>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</si>
  <si>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</si>
  <si>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</si>
  <si>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</si>
  <si>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</si>
  <si>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</si>
  <si>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</si>
  <si>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</si>
  <si>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</si>
  <si>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</si>
  <si>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</si>
  <si>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</si>
  <si>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</si>
  <si>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</si>
  <si>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</si>
  <si>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</si>
  <si>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</si>
  <si>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</si>
  <si>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</si>
  <si>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</si>
  <si>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</si>
  <si>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</si>
  <si>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</si>
  <si>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</si>
  <si>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</si>
  <si>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</si>
  <si>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</si>
  <si>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</si>
  <si>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</si>
  <si>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</si>
  <si>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</si>
  <si>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</si>
  <si>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</si>
  <si>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</si>
  <si>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</si>
  <si>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</si>
  <si>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</si>
  <si>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</si>
  <si>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</si>
  <si>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</si>
  <si>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</si>
  <si>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</si>
  <si>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</si>
  <si>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</si>
  <si>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</si>
  <si>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</si>
  <si>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</si>
  <si>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</si>
  <si>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</si>
  <si>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</si>
  <si>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</si>
  <si>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</si>
  <si>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</si>
  <si>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</si>
  <si>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</si>
  <si>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</si>
  <si>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</si>
  <si>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</si>
  <si>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</si>
  <si>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</si>
  <si>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</si>
  <si>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</si>
  <si>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</si>
  <si>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</si>
  <si>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</si>
  <si>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</si>
  <si>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</si>
  <si>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</si>
  <si>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</si>
  <si>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</si>
  <si>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</si>
  <si>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</si>
  <si>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</si>
  <si>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</si>
  <si>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</si>
  <si>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</si>
  <si>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</si>
  <si>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</si>
  <si>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</si>
  <si>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</si>
  <si>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</si>
  <si>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</si>
  <si>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</si>
  <si>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</si>
  <si>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</si>
  <si>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</si>
  <si>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</si>
  <si>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</si>
  <si>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</si>
  <si>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</si>
  <si>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</si>
  <si>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</si>
  <si>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</si>
  <si>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</si>
  <si>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</si>
  <si>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</si>
  <si>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</si>
  <si>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</si>
  <si>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</si>
  <si>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</si>
  <si>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</si>
  <si>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</si>
  <si>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</si>
  <si>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</si>
  <si>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</si>
  <si>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</si>
  <si>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</si>
  <si>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</si>
  <si>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</si>
  <si>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</si>
  <si>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</si>
  <si>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</si>
  <si>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</si>
  <si>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</si>
  <si>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</si>
  <si>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</si>
  <si>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</si>
  <si>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</si>
  <si>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</si>
  <si>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</si>
  <si>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</si>
  <si>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</si>
  <si>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</si>
  <si>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</si>
  <si>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</si>
  <si>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</si>
  <si>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</si>
  <si>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</si>
  <si>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</si>
  <si>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</si>
  <si>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</si>
  <si>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</si>
  <si>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</si>
  <si>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</si>
  <si>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</si>
  <si>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</si>
  <si>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</si>
  <si>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</si>
  <si>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</si>
  <si>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</si>
  <si>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</si>
  <si>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</si>
  <si>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</si>
  <si>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</si>
  <si>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</si>
  <si>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</si>
  <si>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</si>
  <si>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</si>
  <si>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</si>
  <si>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</si>
  <si>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</si>
  <si>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</si>
  <si>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</si>
  <si>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</si>
  <si>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</si>
  <si>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</si>
  <si>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</si>
  <si>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</si>
  <si>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</si>
  <si>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</si>
  <si>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</si>
  <si>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</si>
  <si>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</si>
  <si>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</si>
  <si>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</si>
  <si>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</si>
  <si>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</si>
  <si>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</si>
  <si>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</si>
  <si>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</si>
  <si>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</si>
  <si>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</si>
  <si>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</si>
  <si>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</si>
  <si>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</si>
  <si>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</si>
  <si>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</si>
  <si>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</si>
  <si>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</si>
  <si>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</si>
  <si>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</si>
  <si>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</si>
  <si>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</si>
  <si>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</si>
  <si>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</si>
  <si>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</si>
  <si>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</si>
  <si>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</si>
  <si>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</si>
  <si>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</si>
  <si>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</si>
  <si>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</si>
  <si>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</si>
  <si>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</si>
  <si>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</si>
  <si>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</si>
  <si>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</si>
  <si>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</si>
  <si>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</si>
  <si>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</si>
  <si>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</si>
  <si>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</si>
  <si>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</si>
  <si>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</si>
  <si>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</si>
  <si>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</si>
  <si>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</si>
  <si>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</si>
  <si>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</si>
  <si>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</si>
  <si>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</si>
  <si>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</si>
  <si>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</si>
  <si>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</si>
  <si>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</si>
  <si>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</si>
  <si>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</si>
  <si>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</si>
  <si>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</si>
  <si>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</si>
  <si>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</si>
  <si>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</si>
  <si>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</si>
  <si>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</si>
  <si>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</si>
  <si>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</si>
  <si>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</si>
  <si>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</si>
  <si>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</si>
  <si>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</si>
  <si>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</si>
  <si>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</si>
  <si>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</si>
  <si>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</si>
  <si>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</si>
  <si>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</si>
  <si>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</si>
  <si>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</si>
  <si>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</si>
  <si>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</si>
  <si>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</si>
  <si>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</si>
  <si>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</si>
  <si>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</si>
  <si>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</si>
  <si>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</si>
  <si>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</si>
  <si>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</si>
  <si>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</si>
  <si>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</si>
  <si>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</si>
  <si>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</si>
  <si>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</si>
  <si>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</si>
  <si>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</si>
  <si>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</si>
  <si>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</si>
  <si>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</si>
  <si>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</si>
  <si>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</si>
  <si>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</si>
  <si>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</si>
  <si>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</si>
  <si>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</si>
  <si>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</si>
  <si>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</si>
  <si>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</si>
  <si>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</si>
  <si>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</si>
  <si>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</si>
  <si>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</si>
  <si>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</si>
  <si>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</si>
  <si>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</si>
  <si>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</si>
  <si>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</si>
  <si>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</si>
  <si>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</si>
  <si>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</si>
  <si>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</si>
  <si>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</si>
  <si>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</si>
  <si>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</si>
  <si>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</si>
  <si>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</si>
  <si>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</si>
  <si>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</si>
  <si>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</si>
  <si>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</si>
  <si>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</si>
  <si>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</si>
  <si>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</si>
  <si>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</si>
  <si>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</si>
  <si>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</si>
  <si>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</si>
  <si>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</si>
  <si>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</si>
  <si>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</si>
  <si>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</si>
  <si>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</si>
  <si>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</si>
  <si>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</si>
  <si>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</si>
  <si>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</si>
  <si>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</si>
  <si>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</si>
  <si>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</si>
  <si>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</si>
  <si>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</si>
  <si>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</si>
  <si>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</si>
  <si>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</si>
  <si>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</si>
  <si>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</si>
  <si>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</si>
  <si>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</si>
  <si>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</si>
  <si>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</si>
  <si>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</si>
  <si>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</si>
  <si>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</si>
  <si>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</si>
  <si>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</si>
  <si>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</si>
  <si>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</si>
  <si>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</si>
  <si>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</si>
  <si>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</si>
  <si>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</si>
  <si>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</si>
  <si>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</si>
  <si>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</si>
  <si>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</si>
  <si>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</si>
  <si>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</si>
  <si>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</si>
  <si>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</si>
  <si>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</si>
  <si>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</si>
  <si>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</si>
  <si>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</si>
  <si>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</si>
  <si>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</si>
  <si>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</si>
  <si>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</si>
  <si>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</si>
  <si>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</si>
  <si>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</si>
  <si>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</si>
  <si>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</si>
  <si>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</si>
  <si>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</si>
  <si>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</si>
  <si>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</si>
  <si>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</si>
  <si>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</si>
  <si>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</si>
  <si>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</si>
  <si>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</si>
  <si>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</si>
  <si>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</si>
  <si>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</si>
  <si>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</si>
  <si>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</si>
  <si>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</si>
  <si>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</si>
  <si>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</si>
  <si>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</si>
  <si>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</si>
  <si>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</si>
  <si>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</si>
  <si>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</si>
  <si>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</si>
  <si>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</si>
  <si>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</si>
  <si>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</si>
  <si>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</si>
  <si>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</si>
  <si>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</si>
  <si>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</si>
  <si>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</si>
  <si>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</si>
  <si>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</si>
  <si>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</si>
  <si>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</si>
  <si>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</si>
  <si>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</si>
  <si>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</si>
  <si>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</si>
  <si>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</si>
  <si>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</si>
  <si>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</si>
  <si>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</si>
  <si>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</si>
  <si>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</si>
  <si>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</si>
  <si>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</si>
  <si>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</si>
  <si>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</si>
  <si>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</si>
  <si>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</si>
  <si>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</si>
  <si>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</si>
  <si>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</si>
  <si>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</si>
  <si>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</si>
  <si>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</si>
  <si>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</si>
  <si>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</si>
  <si>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</si>
  <si>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</si>
  <si>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</si>
  <si>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</si>
  <si>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</si>
  <si>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</si>
  <si>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</si>
  <si>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</si>
  <si>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</si>
  <si>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</si>
  <si>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</si>
  <si>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</si>
  <si>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</si>
  <si>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</si>
  <si>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</si>
  <si>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</si>
  <si>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</si>
  <si>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</si>
  <si>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</si>
  <si>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</si>
  <si>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</si>
  <si>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</si>
  <si>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</si>
  <si>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</si>
  <si>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</si>
  <si>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</si>
  <si>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</si>
  <si>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</si>
  <si>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</si>
  <si>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</si>
  <si>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</si>
  <si>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</si>
  <si>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</si>
  <si>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</si>
  <si>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</si>
  <si>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</si>
  <si>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</si>
  <si>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</si>
  <si>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</si>
  <si>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</si>
  <si>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</si>
  <si>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</si>
  <si>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</si>
  <si>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</si>
  <si>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</si>
  <si>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</si>
  <si>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</si>
  <si>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</si>
  <si>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</si>
  <si>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</si>
  <si>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</si>
  <si>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</si>
  <si>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</si>
  <si>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</si>
  <si>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</si>
  <si>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</si>
  <si>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</si>
  <si>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</si>
  <si>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</si>
  <si>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</si>
  <si>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</si>
  <si>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</si>
  <si>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</si>
  <si>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</si>
  <si>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</si>
  <si>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</si>
  <si>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</si>
  <si>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</si>
  <si>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</si>
  <si>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</si>
  <si>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</si>
  <si>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</si>
  <si>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</si>
  <si>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</si>
  <si>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</si>
  <si>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</si>
  <si>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</si>
  <si>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</si>
  <si>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</si>
  <si>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</si>
  <si>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</si>
  <si>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</si>
  <si>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</si>
  <si>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</si>
  <si>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</si>
  <si>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</si>
  <si>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</si>
  <si>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</si>
  <si>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</si>
  <si>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</si>
  <si>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</si>
  <si>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</si>
  <si>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</si>
  <si>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</si>
  <si>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</si>
  <si>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</si>
  <si>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</si>
  <si>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</si>
  <si>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</si>
  <si>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</si>
  <si>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</si>
  <si>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</si>
  <si>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</si>
  <si>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</si>
  <si>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</si>
  <si>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</si>
  <si>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</si>
  <si>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</si>
  <si>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</si>
  <si>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</si>
  <si>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</si>
  <si>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</si>
  <si>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</si>
  <si>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</si>
  <si>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</si>
  <si>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</si>
  <si>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</si>
  <si>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</si>
  <si>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</si>
  <si>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</si>
  <si>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</si>
  <si>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</si>
  <si>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</si>
  <si>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</si>
  <si>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</si>
  <si>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</si>
  <si>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</si>
  <si>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</si>
  <si>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</si>
  <si>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</si>
  <si>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</si>
  <si>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</si>
  <si>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</si>
  <si>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</si>
  <si>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</si>
  <si>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</si>
  <si>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</si>
  <si>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</si>
  <si>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</si>
  <si>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</si>
  <si>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</si>
  <si>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</si>
  <si>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</si>
  <si>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</si>
  <si>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</si>
  <si>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</si>
  <si>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</si>
  <si>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</si>
  <si>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</si>
  <si>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</si>
  <si>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</si>
  <si>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</si>
  <si>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</si>
  <si>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</si>
  <si>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</si>
  <si>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</si>
  <si>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</si>
  <si>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</si>
  <si>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</si>
  <si>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</si>
  <si>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</si>
  <si>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</si>
  <si>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</si>
  <si>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</si>
  <si>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</si>
  <si>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</si>
  <si>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</si>
  <si>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</si>
  <si>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</si>
  <si>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</si>
  <si>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</si>
  <si>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</si>
  <si>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</si>
  <si>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</si>
  <si>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</si>
  <si>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</si>
  <si>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</si>
  <si>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</si>
  <si>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</si>
  <si>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</si>
  <si>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</si>
  <si>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</si>
  <si>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</si>
  <si>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</si>
  <si>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</si>
  <si>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</si>
  <si>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</si>
  <si>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</si>
  <si>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</si>
  <si>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</si>
  <si>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</si>
  <si>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</si>
  <si>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</si>
  <si>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</si>
  <si>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</si>
  <si>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</si>
  <si>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</si>
  <si>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</si>
  <si>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</si>
  <si>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</si>
  <si>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</si>
  <si>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</si>
  <si>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</si>
  <si>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</si>
  <si>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</si>
  <si>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</si>
  <si>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</si>
  <si>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</si>
  <si>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</si>
  <si>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</si>
  <si>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</si>
  <si>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</si>
  <si>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</si>
  <si>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</si>
  <si>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</si>
  <si>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</si>
  <si>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</si>
  <si>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</si>
  <si>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</si>
  <si>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</si>
  <si>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</si>
  <si>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</si>
  <si>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</si>
  <si>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</si>
  <si>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</si>
  <si>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</si>
  <si>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</si>
  <si>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</si>
  <si>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</si>
  <si>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</si>
  <si>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</si>
  <si>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</si>
  <si>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</si>
  <si>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</si>
  <si>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</si>
  <si>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</si>
  <si>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</si>
  <si>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</si>
  <si>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</si>
  <si>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</si>
  <si>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</si>
  <si>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</si>
  <si>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</si>
  <si>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</si>
  <si>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</si>
  <si>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</si>
  <si>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</si>
  <si>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</si>
  <si>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</si>
  <si>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</si>
  <si>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</si>
  <si>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</si>
  <si>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</si>
  <si>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</si>
  <si>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</si>
  <si>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</si>
  <si>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</si>
  <si>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</si>
  <si>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</si>
  <si>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</si>
  <si>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</si>
  <si>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</si>
  <si>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</si>
  <si>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</si>
  <si>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</si>
  <si>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</si>
  <si>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</si>
  <si>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</si>
  <si>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</si>
  <si>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</si>
  <si>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</si>
  <si>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</si>
  <si>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</si>
  <si>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</si>
  <si>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</si>
  <si>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</si>
  <si>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</si>
  <si>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</si>
  <si>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</si>
  <si>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</si>
  <si>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</si>
  <si>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</si>
  <si>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</si>
  <si>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</si>
  <si>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</si>
  <si>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</si>
  <si>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</si>
  <si>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</si>
  <si>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</si>
  <si>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</si>
  <si>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</si>
  <si>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</si>
  <si>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</si>
  <si>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</si>
  <si>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</si>
  <si>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</si>
  <si>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</si>
  <si>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</si>
  <si>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</si>
  <si>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</si>
  <si>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</si>
  <si>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</si>
  <si>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</si>
  <si>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</si>
  <si>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</si>
  <si>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</si>
  <si>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</si>
  <si>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</si>
  <si>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</si>
  <si>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</si>
  <si>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</si>
  <si>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</si>
  <si>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</si>
  <si>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</si>
  <si>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</si>
  <si>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</si>
  <si>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</si>
  <si>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</si>
  <si>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</si>
  <si>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</si>
  <si>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</si>
  <si>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</si>
  <si>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</si>
  <si>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</si>
  <si>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</si>
  <si>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</si>
  <si>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</si>
  <si>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</si>
  <si>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</si>
  <si>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</si>
  <si>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</si>
  <si>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</si>
  <si>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</si>
  <si>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</si>
  <si>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</si>
  <si>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</si>
  <si>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</si>
  <si>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</si>
  <si>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</si>
  <si>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</si>
  <si>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</si>
  <si>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</si>
  <si>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</si>
  <si>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</si>
  <si>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</si>
  <si>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</si>
  <si>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</si>
  <si>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</si>
  <si>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</si>
  <si>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</si>
  <si>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</si>
  <si>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</si>
  <si>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</si>
  <si>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</si>
  <si>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</si>
  <si>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</si>
  <si>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</si>
  <si>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</si>
  <si>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</si>
  <si>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</si>
  <si>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</si>
  <si>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</si>
  <si>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</si>
  <si>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</si>
  <si>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</si>
  <si>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</si>
  <si>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</si>
  <si>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</si>
  <si>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</si>
  <si>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</si>
  <si>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</si>
  <si>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</si>
  <si>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</si>
  <si>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</si>
  <si>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</si>
  <si>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</si>
  <si>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</si>
  <si>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</si>
  <si>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</si>
  <si>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</si>
  <si>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</si>
  <si>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</si>
  <si>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</si>
  <si>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</si>
  <si>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</si>
  <si>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</si>
  <si>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</si>
  <si>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</si>
  <si>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</si>
  <si>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</si>
  <si>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</si>
  <si>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</si>
  <si>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</si>
  <si>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</si>
  <si>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</si>
  <si>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</si>
  <si>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</si>
  <si>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</si>
  <si>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</si>
  <si>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</si>
  <si>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</si>
  <si>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</si>
  <si>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</si>
  <si>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</si>
  <si>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</si>
  <si>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</si>
  <si>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</si>
  <si>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</si>
  <si>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</si>
  <si>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</si>
  <si>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</si>
  <si>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</si>
  <si>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</si>
  <si>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</si>
  <si>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</si>
  <si>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</si>
  <si>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</si>
  <si>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</si>
  <si>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</si>
  <si>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</si>
  <si>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</si>
  <si>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</si>
  <si>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</si>
  <si>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</si>
  <si>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</si>
  <si>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</si>
  <si>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</si>
  <si>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</si>
  <si>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</si>
  <si>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</si>
  <si>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</si>
  <si>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</si>
  <si>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</si>
  <si>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</si>
  <si>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</si>
  <si>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</si>
  <si>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</si>
  <si>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</si>
  <si>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</si>
  <si>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</si>
  <si>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</si>
  <si>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</si>
  <si>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</si>
  <si>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</si>
  <si>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</si>
  <si>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</si>
  <si>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</si>
  <si>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</si>
  <si>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</si>
  <si>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</si>
  <si>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</si>
  <si>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</si>
  <si>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</si>
  <si>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</si>
  <si>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</si>
  <si>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</si>
  <si>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</si>
  <si>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</si>
  <si>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</si>
  <si>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</si>
  <si>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</si>
  <si>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</si>
  <si>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</si>
  <si>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</si>
  <si>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</si>
  <si>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</si>
  <si>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</si>
  <si>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</si>
  <si>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</si>
  <si>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</si>
  <si>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</si>
  <si>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</si>
  <si>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</si>
  <si>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</si>
  <si>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</si>
  <si>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</si>
  <si>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</si>
  <si>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</si>
  <si>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</si>
  <si>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</si>
  <si>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</si>
  <si>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</si>
  <si>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</si>
  <si>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</si>
  <si>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</si>
  <si>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</si>
  <si>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</si>
  <si>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</si>
  <si>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</si>
  <si>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</si>
  <si>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</si>
  <si>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</si>
  <si>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</si>
  <si>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</si>
  <si>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</si>
  <si>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</si>
  <si>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</si>
  <si>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</si>
  <si>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</si>
  <si>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</si>
  <si>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</si>
  <si>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</si>
  <si>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</si>
  <si>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</si>
  <si>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</si>
  <si>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</si>
  <si>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</si>
  <si>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</si>
  <si>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</si>
  <si>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</si>
  <si>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</si>
  <si>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</si>
  <si>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</si>
  <si>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</si>
  <si>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</si>
  <si>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</si>
  <si>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</si>
  <si>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</si>
  <si>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</si>
  <si>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</si>
  <si>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</si>
  <si>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</si>
  <si>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</si>
  <si>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</si>
  <si>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</si>
  <si>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</si>
  <si>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</si>
  <si>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</si>
  <si>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</si>
  <si>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</si>
  <si>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</si>
  <si>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</si>
  <si>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</si>
  <si>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</si>
  <si>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</si>
  <si>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</si>
  <si>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</si>
  <si>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</si>
  <si>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</si>
  <si>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</si>
  <si>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</si>
  <si>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</si>
  <si>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</si>
  <si>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</si>
  <si>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</si>
  <si>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</si>
  <si>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</si>
  <si>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</si>
  <si>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</si>
  <si>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</si>
  <si>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</si>
  <si>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</si>
  <si>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</si>
  <si>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</si>
  <si>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</si>
  <si>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</si>
  <si>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</si>
  <si>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</si>
  <si>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</si>
  <si>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</si>
  <si>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</si>
  <si>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</si>
  <si>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</si>
  <si>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</si>
  <si>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</si>
  <si>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</si>
  <si>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</si>
  <si>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</si>
  <si>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</si>
  <si>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</si>
  <si>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</si>
  <si>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</si>
  <si>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</si>
  <si>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</si>
  <si>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</si>
  <si>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</si>
  <si>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</si>
  <si>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</si>
  <si>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</si>
  <si>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</si>
  <si>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</si>
  <si>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</si>
  <si>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</si>
  <si>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</si>
  <si>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</si>
  <si>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</si>
  <si>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</si>
  <si>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</si>
  <si>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</si>
  <si>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</si>
  <si>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</si>
  <si>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</si>
  <si>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</si>
  <si>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</si>
  <si>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</si>
  <si>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</si>
  <si>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</si>
  <si>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</si>
  <si>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</si>
  <si>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</si>
  <si>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</si>
  <si>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</si>
  <si>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</si>
  <si>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</si>
  <si>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</si>
  <si>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</si>
  <si>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</si>
  <si>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</si>
  <si>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</si>
  <si>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</si>
  <si>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</si>
  <si>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</si>
  <si>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</si>
  <si>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</si>
  <si>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</si>
  <si>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</si>
  <si>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</si>
  <si>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</si>
  <si>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</si>
  <si>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</si>
  <si>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</si>
  <si>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</si>
  <si>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</si>
  <si>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</si>
  <si>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</si>
  <si>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</si>
  <si>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</si>
  <si>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</si>
  <si>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</si>
  <si>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</si>
  <si>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</si>
  <si>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</si>
  <si>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</si>
  <si>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</si>
  <si>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</si>
  <si>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</si>
  <si>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</si>
  <si>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</si>
  <si>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</si>
  <si>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</si>
  <si>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</si>
  <si>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</si>
  <si>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</si>
  <si>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</si>
  <si>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</si>
  <si>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</si>
  <si>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</si>
  <si>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</si>
  <si>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</si>
  <si>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</si>
  <si>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</si>
  <si>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</si>
  <si>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</si>
  <si>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</si>
  <si>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</si>
  <si>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</si>
  <si>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</si>
  <si>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</si>
  <si>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</si>
  <si>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</si>
  <si>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</si>
  <si>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</si>
  <si>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</si>
  <si>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</si>
  <si>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</si>
  <si>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</si>
  <si>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</si>
  <si>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</si>
  <si>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</si>
  <si>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</si>
  <si>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</si>
  <si>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</si>
  <si>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</si>
  <si>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</si>
  <si>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</si>
  <si>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</si>
  <si>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</si>
  <si>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</si>
  <si>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</si>
  <si>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</si>
  <si>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</si>
  <si>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</si>
  <si>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</si>
  <si>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</si>
  <si>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</si>
  <si>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</si>
  <si>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</si>
  <si>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</si>
  <si>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</si>
  <si>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</si>
  <si>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</si>
  <si>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</si>
  <si>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</si>
  <si>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</si>
  <si>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</si>
  <si>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</si>
  <si>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</si>
  <si>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</si>
  <si>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</si>
  <si>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</si>
  <si>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</si>
  <si>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</si>
  <si>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</si>
  <si>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</si>
  <si>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</si>
  <si>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</si>
  <si>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</si>
  <si>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</si>
  <si>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</si>
  <si>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</si>
  <si>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</si>
  <si>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</si>
  <si>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</si>
  <si>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</si>
  <si>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</si>
  <si>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</si>
  <si>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</si>
  <si>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</si>
  <si>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</si>
  <si>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</si>
  <si>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</si>
  <si>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</si>
  <si>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</si>
  <si>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</si>
  <si>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</si>
  <si>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</si>
  <si>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</si>
  <si>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</si>
  <si>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</si>
  <si>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</si>
  <si>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</si>
  <si>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</si>
  <si>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</si>
  <si>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</si>
  <si>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</si>
  <si>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</si>
  <si>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</si>
  <si>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</si>
  <si>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</si>
  <si>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</si>
  <si>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</si>
  <si>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</si>
  <si>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</si>
  <si>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</si>
  <si>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</si>
  <si>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</si>
  <si>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</si>
  <si>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</si>
  <si>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</si>
  <si>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</si>
  <si>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</si>
  <si>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</si>
  <si>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</si>
  <si>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</si>
  <si>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</si>
  <si>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</si>
  <si>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</si>
  <si>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</si>
  <si>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</si>
  <si>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</si>
  <si>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</si>
  <si>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</si>
  <si>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</si>
  <si>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</si>
  <si>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</si>
  <si>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</si>
  <si>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</si>
  <si>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</si>
  <si>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</si>
  <si>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</si>
  <si>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</si>
  <si>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</si>
  <si>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</si>
  <si>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</si>
  <si>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</si>
  <si>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</si>
  <si>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</si>
  <si>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</si>
  <si>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</si>
  <si>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</si>
  <si>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</si>
  <si>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</si>
  <si>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</si>
  <si>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</si>
  <si>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</si>
  <si>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</si>
  <si>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</si>
  <si>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</si>
  <si>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</si>
  <si>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</si>
  <si>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</si>
  <si>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</si>
  <si>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</si>
  <si>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</si>
  <si>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</si>
  <si>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</si>
  <si>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</si>
  <si>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</si>
  <si>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</si>
  <si>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</si>
  <si>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</si>
  <si>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</si>
  <si>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</si>
  <si>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</si>
  <si>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</si>
  <si>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</si>
  <si>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</si>
  <si>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</si>
  <si>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</si>
  <si>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</si>
  <si>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</si>
  <si>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</si>
  <si>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</si>
  <si>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</si>
  <si>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</si>
  <si>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</si>
  <si>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</si>
  <si>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</si>
  <si>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</si>
  <si>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</si>
  <si>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</si>
  <si>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</si>
  <si>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</si>
  <si>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</si>
  <si>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</si>
  <si>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</si>
  <si>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</si>
  <si>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</si>
  <si>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</si>
  <si>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</si>
  <si>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</si>
  <si>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</si>
  <si>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</si>
  <si>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</si>
  <si>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</si>
  <si>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</si>
  <si>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</si>
  <si>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</si>
  <si>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</si>
  <si>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</si>
  <si>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</si>
  <si>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</si>
  <si>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</si>
  <si>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</si>
  <si>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</si>
  <si>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</si>
  <si>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</si>
  <si>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</si>
  <si>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</si>
  <si>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</si>
  <si>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</si>
  <si>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</si>
  <si>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</si>
  <si>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</si>
  <si>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</si>
  <si>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</si>
  <si>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</si>
  <si>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</si>
  <si>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</si>
  <si>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</si>
  <si>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</si>
  <si>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</si>
  <si>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</si>
  <si>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</si>
  <si>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</si>
  <si>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</si>
  <si>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</si>
  <si>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</si>
  <si>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</si>
  <si>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</si>
  <si>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</si>
  <si>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</si>
  <si>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</si>
  <si>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</si>
  <si>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</si>
  <si>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</si>
  <si>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</si>
  <si>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</si>
  <si>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</si>
  <si>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</si>
  <si>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</si>
  <si>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</si>
  <si>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</si>
  <si>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</si>
  <si>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</si>
  <si>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</si>
  <si>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</si>
  <si>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</si>
  <si>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</si>
  <si>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</si>
  <si>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</si>
  <si>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</si>
  <si>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</si>
  <si>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</si>
  <si>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</si>
  <si>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</si>
  <si>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</si>
  <si>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</si>
  <si>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</si>
  <si>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</si>
  <si>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</si>
  <si>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</si>
  <si>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</si>
  <si>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</si>
  <si>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</si>
  <si>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</si>
  <si>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</si>
  <si>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</si>
  <si>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</si>
  <si>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</si>
  <si>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</si>
  <si>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</si>
  <si>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</si>
  <si>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</si>
  <si>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</si>
  <si>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</si>
  <si>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</si>
  <si>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</si>
  <si>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</si>
  <si>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</si>
  <si>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</si>
  <si>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</si>
  <si>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</si>
  <si>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</si>
  <si>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</si>
  <si>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</si>
  <si>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</si>
  <si>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</si>
  <si>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</si>
  <si>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</si>
  <si>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</si>
  <si>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</si>
  <si>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</si>
  <si>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</si>
  <si>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</si>
  <si>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</si>
  <si>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</si>
  <si>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</si>
  <si>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</si>
  <si>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</si>
  <si>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</si>
  <si>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</si>
  <si>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</si>
  <si>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</si>
  <si>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</si>
  <si>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</si>
  <si>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</si>
  <si>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</si>
  <si>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</si>
  <si>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</si>
  <si>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</si>
  <si>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</si>
  <si>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</si>
  <si>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</si>
  <si>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</si>
  <si>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</si>
  <si>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</si>
  <si>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</si>
  <si>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</si>
  <si>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</si>
  <si>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</si>
  <si>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</si>
  <si>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</si>
  <si>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</si>
  <si>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</si>
  <si>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</si>
  <si>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</si>
  <si>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</si>
  <si>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</si>
  <si>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</si>
  <si>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</si>
  <si>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</si>
  <si>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</si>
  <si>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</si>
  <si>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</si>
  <si>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</si>
  <si>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</si>
  <si>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</si>
  <si>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</si>
  <si>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</si>
  <si>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</si>
  <si>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</si>
  <si>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</si>
  <si>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</si>
  <si>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</si>
  <si>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</si>
  <si>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</si>
  <si>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</si>
  <si>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</si>
  <si>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</si>
  <si>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</si>
  <si>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</si>
  <si>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</si>
  <si>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</si>
  <si>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</si>
  <si>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</si>
  <si>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</si>
  <si>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</si>
  <si>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</si>
  <si>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</si>
  <si>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</si>
  <si>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</si>
  <si>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</si>
  <si>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</si>
  <si>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</si>
  <si>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</si>
  <si>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</si>
  <si>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</si>
  <si>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</si>
  <si>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</si>
  <si>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</si>
  <si>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</si>
  <si>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</si>
  <si>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</si>
  <si>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</si>
  <si>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</si>
  <si>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</si>
  <si>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</si>
  <si>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</si>
  <si>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</si>
  <si>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</si>
  <si>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</si>
  <si>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</si>
  <si>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</si>
  <si>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</si>
  <si>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</si>
  <si>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</si>
  <si>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</si>
  <si>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</si>
  <si>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</si>
  <si>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</si>
  <si>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</si>
  <si>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</si>
  <si>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</si>
  <si>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</si>
  <si>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</si>
  <si>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</si>
  <si>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</si>
  <si>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</si>
  <si>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</si>
  <si>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</si>
  <si>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</si>
  <si>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</si>
  <si>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</si>
  <si>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</si>
  <si>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</si>
  <si>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</si>
  <si>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</si>
  <si>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</si>
  <si>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</si>
  <si>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</si>
  <si>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</si>
  <si>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</si>
  <si>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</si>
  <si>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</si>
  <si>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</si>
  <si>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</si>
  <si>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</si>
  <si>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</si>
  <si>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</si>
  <si>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</si>
  <si>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</si>
  <si>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</si>
  <si>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</si>
  <si>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</si>
  <si>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</si>
  <si>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</si>
  <si>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</si>
  <si>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</si>
  <si>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</si>
  <si>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</si>
  <si>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</si>
  <si>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</si>
  <si>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</si>
  <si>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</si>
  <si>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</si>
  <si>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</si>
  <si>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</si>
  <si>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</si>
  <si>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</si>
  <si>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</si>
  <si>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</si>
  <si>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</si>
  <si>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</si>
  <si>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</si>
  <si>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</si>
  <si>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</si>
  <si>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</si>
  <si>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</si>
  <si>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</si>
  <si>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</si>
  <si>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</si>
  <si>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</si>
  <si>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</si>
  <si>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</si>
  <si>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</si>
  <si>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</si>
  <si>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</si>
  <si>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</si>
  <si>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</si>
  <si>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</si>
  <si>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</si>
  <si>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</si>
  <si>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</si>
  <si>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</si>
  <si>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</si>
  <si>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</si>
  <si>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</si>
  <si>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</si>
  <si>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</si>
  <si>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</si>
  <si>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</si>
  <si>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</si>
  <si>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</si>
  <si>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</si>
  <si>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</si>
  <si>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</si>
  <si>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</si>
  <si>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</si>
  <si>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</si>
  <si>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</si>
  <si>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</si>
  <si>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</si>
  <si>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</si>
  <si>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</si>
  <si>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</si>
  <si>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</si>
  <si>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</si>
  <si>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</si>
  <si>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</si>
  <si>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</si>
  <si>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</si>
  <si>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</si>
  <si>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</si>
  <si>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</si>
  <si>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</si>
  <si>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</si>
  <si>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</si>
  <si>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</si>
  <si>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</si>
  <si>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</si>
  <si>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</si>
  <si>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</si>
  <si>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</si>
  <si>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</si>
  <si>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</si>
  <si>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</si>
  <si>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</si>
  <si>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</si>
  <si>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</si>
  <si>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</si>
  <si>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</si>
  <si>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</si>
  <si>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</si>
  <si>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</si>
  <si>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</si>
  <si>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</si>
  <si>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</si>
  <si>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</si>
  <si>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</si>
  <si>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</si>
  <si>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</si>
  <si>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</si>
  <si>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</si>
  <si>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</si>
  <si>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</si>
  <si>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</si>
  <si>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</si>
  <si>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</si>
  <si>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</si>
  <si>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</si>
  <si>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</si>
  <si>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</si>
  <si>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</si>
  <si>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</si>
  <si>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</si>
  <si>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</si>
  <si>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</si>
  <si>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</si>
  <si>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</si>
  <si>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</si>
  <si>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</si>
  <si>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</si>
  <si>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</si>
  <si>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</si>
  <si>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</si>
  <si>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</si>
  <si>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</si>
  <si>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</si>
  <si>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</si>
  <si>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</si>
  <si>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</si>
  <si>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</si>
  <si>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</si>
  <si>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</si>
  <si>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</si>
  <si>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</si>
  <si>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</si>
  <si>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</si>
  <si>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</si>
  <si>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</si>
  <si>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</si>
  <si>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</si>
  <si>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</si>
  <si>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</si>
  <si>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</si>
  <si>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</si>
  <si>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</si>
  <si>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</si>
  <si>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</si>
  <si>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</si>
  <si>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</si>
  <si>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</si>
  <si>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</si>
  <si>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</si>
  <si>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</si>
  <si>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</si>
  <si>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</si>
  <si>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</si>
  <si>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</si>
  <si>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</si>
  <si>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</si>
  <si>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</si>
  <si>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</si>
  <si>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</si>
  <si>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</si>
  <si>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</si>
  <si>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</si>
  <si>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</si>
  <si>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</si>
  <si>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</si>
  <si>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</si>
  <si>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</si>
  <si>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</si>
  <si>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</si>
  <si>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</si>
  <si>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</si>
  <si>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</si>
  <si>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</si>
  <si>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</si>
  <si>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</si>
  <si>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</si>
  <si>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</si>
  <si>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</si>
  <si>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</si>
  <si>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</si>
  <si>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</si>
  <si>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</si>
  <si>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</si>
  <si>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</si>
  <si>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</si>
  <si>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</si>
  <si>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</si>
  <si>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</si>
  <si>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</si>
  <si>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</si>
  <si>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</si>
  <si>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</si>
  <si>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</si>
  <si>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</si>
  <si>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</si>
  <si>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</si>
  <si>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</si>
  <si>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</si>
  <si>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</si>
  <si>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</si>
  <si>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</si>
  <si>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</si>
  <si>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</si>
  <si>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</si>
  <si>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</si>
  <si>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</si>
  <si>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</si>
  <si>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</si>
  <si>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</si>
  <si>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</si>
  <si>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</si>
  <si>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</si>
  <si>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</si>
  <si>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</si>
  <si>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</si>
  <si>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</si>
  <si>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</si>
  <si>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</si>
  <si>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</si>
  <si>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</si>
  <si>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</si>
  <si>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</si>
  <si>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</si>
  <si>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</si>
  <si>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</si>
  <si>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</si>
  <si>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</si>
  <si>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</si>
  <si>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</si>
  <si>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</si>
  <si>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</si>
  <si>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</si>
  <si>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</si>
  <si>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</si>
  <si>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</si>
  <si>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</si>
  <si>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</si>
  <si>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</si>
  <si>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</si>
  <si>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</si>
  <si>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</si>
  <si>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</si>
  <si>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</si>
  <si>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</si>
  <si>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</si>
  <si>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</si>
  <si>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</si>
  <si>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</si>
  <si>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</si>
  <si>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</si>
  <si>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</si>
  <si>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</si>
  <si>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</si>
  <si>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</si>
  <si>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</si>
  <si>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</si>
  <si>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</si>
  <si>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</si>
  <si>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</si>
  <si>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</si>
  <si>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</si>
  <si>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</si>
  <si>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</si>
  <si>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</si>
  <si>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</si>
  <si>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</si>
  <si>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</si>
  <si>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</si>
  <si>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</si>
  <si>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</si>
  <si>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</si>
  <si>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</si>
  <si>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</si>
  <si>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</si>
  <si>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</si>
  <si>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</si>
  <si>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</si>
  <si>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</si>
  <si>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</si>
  <si>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</si>
  <si>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</si>
  <si>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</si>
  <si>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</si>
  <si>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</si>
  <si>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</si>
  <si>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</si>
  <si>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</si>
  <si>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</si>
  <si>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</si>
  <si>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</si>
  <si>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</si>
  <si>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</si>
  <si>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</si>
  <si>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</si>
  <si>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</si>
  <si>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</si>
  <si>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</si>
  <si>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</si>
  <si>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</si>
  <si>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</si>
  <si>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</si>
  <si>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</si>
  <si>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</si>
  <si>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</si>
  <si>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</si>
  <si>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</si>
  <si>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</si>
  <si>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</si>
  <si>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</si>
  <si>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</si>
  <si>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</si>
  <si>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</si>
  <si>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</si>
  <si>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</si>
  <si>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</si>
  <si>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</si>
  <si>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</si>
  <si>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</si>
  <si>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</si>
  <si>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</si>
  <si>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</si>
  <si>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</si>
  <si>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</si>
  <si>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</si>
  <si>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</si>
  <si>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</si>
  <si>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</si>
  <si>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</si>
  <si>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</si>
  <si>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</si>
  <si>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</si>
  <si>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</si>
  <si>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</si>
  <si>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</si>
  <si>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</si>
  <si>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</si>
  <si>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</si>
  <si>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</si>
  <si>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</si>
  <si>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</si>
  <si>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</si>
  <si>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</si>
  <si>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</si>
  <si>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</si>
  <si>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</si>
  <si>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</si>
  <si>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</si>
  <si>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</si>
  <si>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</si>
  <si>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</si>
  <si>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</si>
  <si>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</si>
  <si>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</si>
  <si>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</si>
  <si>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</si>
  <si>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</si>
  <si>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</si>
  <si>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</si>
  <si>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</si>
  <si>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</si>
  <si>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</si>
  <si>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</si>
  <si>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</si>
  <si>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</si>
  <si>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</si>
  <si>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</si>
  <si>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</si>
  <si>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</si>
  <si>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</si>
  <si>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</si>
  <si>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</si>
  <si>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</si>
  <si>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</si>
  <si>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</si>
  <si>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</si>
  <si>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</si>
  <si>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</si>
  <si>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</si>
  <si>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</si>
  <si>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</si>
  <si>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</si>
  <si>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</si>
  <si>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</si>
  <si>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</si>
  <si>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</si>
  <si>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</si>
  <si>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</si>
  <si>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</si>
  <si>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</si>
  <si>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</si>
  <si>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</si>
  <si>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</si>
  <si>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</si>
  <si>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</si>
  <si>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</si>
  <si>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</si>
  <si>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</si>
  <si>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</si>
  <si>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</si>
  <si>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</si>
  <si>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</si>
  <si>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</si>
  <si>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</si>
  <si>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</si>
  <si>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</si>
  <si>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</si>
  <si>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</si>
  <si>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</si>
  <si>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</si>
  <si>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</si>
  <si>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</si>
  <si>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</si>
  <si>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</si>
  <si>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</si>
  <si>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</si>
  <si>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</si>
  <si>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</si>
  <si>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</si>
  <si>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</si>
  <si>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</si>
  <si>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</si>
  <si>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</si>
  <si>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</si>
  <si>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</si>
  <si>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</si>
  <si>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</si>
  <si>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</si>
  <si>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</si>
  <si>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</si>
  <si>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</si>
  <si>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</si>
  <si>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</si>
  <si>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</si>
  <si>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</si>
  <si>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</si>
  <si>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</si>
  <si>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</si>
  <si>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</si>
  <si>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</si>
  <si>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</si>
  <si>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</si>
  <si>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</si>
  <si>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</si>
  <si>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</si>
  <si>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</si>
  <si>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</si>
  <si>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</si>
  <si>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</si>
  <si>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</si>
  <si>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</si>
  <si>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</si>
  <si>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</si>
  <si>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</si>
  <si>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</si>
  <si>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</si>
  <si>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</si>
  <si>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</si>
  <si>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</si>
  <si>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</si>
  <si>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</si>
  <si>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</si>
  <si>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</si>
  <si>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</si>
  <si>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</si>
  <si>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</si>
  <si>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</si>
  <si>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</si>
  <si>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</si>
  <si>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</si>
  <si>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</si>
  <si>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</si>
  <si>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</si>
  <si>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</si>
  <si>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</si>
  <si>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</si>
  <si>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</si>
  <si>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</si>
  <si>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</si>
  <si>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</si>
  <si>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</si>
  <si>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</si>
  <si>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</si>
  <si>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</si>
  <si>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</si>
  <si>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</si>
  <si>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</si>
  <si>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</si>
  <si>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</si>
  <si>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</si>
  <si>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</si>
  <si>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</si>
  <si>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</si>
  <si>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</si>
  <si>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</si>
  <si>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</si>
  <si>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</si>
  <si>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</si>
  <si>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</si>
  <si>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</si>
  <si>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</si>
  <si>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</si>
  <si>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</si>
  <si>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</si>
  <si>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</si>
  <si>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</si>
  <si>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</si>
  <si>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</si>
  <si>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</si>
  <si>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</si>
  <si>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</si>
  <si>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</si>
  <si>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</si>
  <si>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</si>
  <si>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</si>
  <si>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</si>
  <si>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</si>
  <si>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</si>
  <si>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</si>
  <si>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</si>
  <si>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</si>
  <si>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</si>
  <si>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</si>
  <si>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</si>
  <si>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</si>
  <si>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</si>
  <si>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</si>
  <si>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</si>
  <si>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</si>
  <si>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</si>
  <si>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</si>
  <si>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</si>
  <si>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</si>
  <si>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</si>
  <si>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</si>
  <si>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</si>
  <si>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</si>
  <si>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</si>
  <si>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</si>
  <si>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</si>
  <si>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</si>
  <si>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</si>
  <si>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</si>
  <si>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</si>
  <si>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</si>
  <si>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</si>
  <si>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</si>
  <si>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</si>
  <si>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</si>
  <si>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</si>
  <si>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</si>
  <si>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</si>
  <si>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</si>
  <si>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</si>
  <si>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</si>
  <si>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</si>
  <si>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</si>
  <si>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</si>
  <si>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</si>
  <si>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</si>
  <si>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</si>
  <si>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</si>
  <si>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</si>
  <si>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</si>
  <si>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</si>
  <si>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</si>
  <si>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</si>
  <si>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</si>
  <si>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</si>
  <si>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</si>
  <si>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</si>
  <si>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</si>
  <si>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</si>
  <si>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</si>
  <si>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</si>
  <si>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</si>
  <si>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</si>
  <si>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</si>
  <si>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</si>
  <si>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</si>
  <si>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</si>
  <si>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</si>
  <si>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</si>
  <si>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</si>
  <si>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</si>
  <si>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</si>
  <si>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</si>
  <si>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</si>
  <si>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</si>
  <si>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</si>
  <si>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</si>
  <si>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</si>
  <si>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</si>
  <si>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</si>
  <si>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</si>
  <si>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</si>
  <si>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</si>
  <si>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</si>
  <si>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</si>
  <si>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</si>
  <si>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</si>
  <si>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</si>
  <si>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</si>
  <si>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</si>
  <si>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</si>
  <si>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</si>
  <si>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</si>
  <si>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</si>
  <si>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</si>
  <si>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</si>
  <si>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</si>
  <si>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</si>
  <si>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</si>
  <si>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</si>
  <si>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</si>
  <si>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</si>
  <si>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</si>
  <si>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</si>
  <si>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</si>
  <si>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</si>
  <si>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</si>
  <si>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</si>
  <si>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</si>
  <si>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</si>
  <si>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</si>
  <si>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</si>
  <si>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</si>
  <si>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</si>
  <si>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</si>
  <si>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</si>
  <si>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</si>
  <si>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</si>
  <si>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</si>
  <si>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</si>
  <si>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</si>
  <si>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</si>
  <si>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</si>
  <si>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</si>
  <si>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</si>
  <si>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</si>
  <si>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</si>
  <si>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</si>
  <si>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</si>
  <si>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</si>
  <si>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</si>
  <si>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</si>
  <si>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</si>
  <si>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</si>
  <si>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</si>
  <si>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</si>
  <si>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</si>
  <si>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</si>
  <si>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</si>
  <si>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</si>
  <si>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</si>
  <si>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</si>
  <si>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</si>
  <si>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</si>
  <si>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</si>
  <si>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</si>
  <si>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</si>
  <si>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</si>
  <si>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</si>
  <si>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</si>
  <si>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</si>
  <si>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</si>
  <si>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</si>
  <si>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</si>
  <si>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</si>
  <si>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</si>
  <si>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</si>
  <si>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</si>
  <si>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</si>
  <si>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</si>
  <si>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</si>
  <si>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</si>
  <si>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</si>
  <si>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</si>
  <si>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</si>
  <si>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</si>
  <si>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</si>
  <si>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</si>
  <si>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</si>
  <si>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</si>
  <si>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</si>
  <si>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</si>
  <si>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</si>
  <si>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</si>
  <si>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</si>
  <si>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</si>
  <si>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</si>
  <si>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</si>
  <si>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</si>
  <si>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</si>
  <si>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</si>
  <si>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</si>
  <si>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</si>
  <si>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</si>
  <si>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</si>
  <si>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</si>
  <si>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</si>
  <si>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</si>
  <si>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</si>
  <si>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</si>
  <si>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</si>
  <si>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</si>
  <si>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</si>
  <si>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</si>
  <si>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</si>
  <si>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</si>
  <si>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</si>
  <si>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</si>
  <si>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</si>
  <si>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</si>
  <si>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</si>
  <si>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</si>
  <si>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</si>
  <si>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</si>
  <si>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</si>
  <si>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</si>
  <si>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</si>
  <si>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</si>
  <si>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</si>
  <si>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</si>
  <si>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</si>
  <si>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</si>
  <si>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</si>
  <si>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</si>
  <si>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</si>
  <si>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</si>
  <si>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</si>
  <si>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</si>
  <si>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</si>
  <si>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</si>
  <si>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</si>
  <si>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</si>
  <si>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</si>
  <si>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</si>
  <si>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</si>
  <si>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</si>
  <si>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</si>
  <si>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</si>
  <si>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</si>
  <si>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</si>
  <si>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</si>
  <si>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</si>
  <si>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</si>
  <si>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</si>
  <si>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</si>
  <si>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</si>
  <si>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</si>
  <si>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</si>
  <si>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</si>
  <si>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</si>
  <si>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</si>
  <si>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</si>
  <si>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</si>
  <si>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</si>
  <si>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</si>
  <si>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</si>
  <si>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</si>
  <si>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</si>
  <si>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</si>
  <si>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</si>
  <si>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</si>
  <si>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</si>
  <si>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</si>
  <si>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</si>
  <si>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</si>
  <si>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</si>
  <si>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</si>
  <si>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</si>
  <si>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</si>
  <si>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</si>
  <si>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</si>
  <si>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</si>
  <si>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</si>
  <si>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</si>
  <si>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</si>
  <si>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</si>
  <si>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</si>
  <si>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</si>
  <si>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</si>
  <si>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</si>
  <si>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</si>
  <si>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</si>
  <si>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</si>
  <si>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</si>
  <si>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</si>
  <si>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</si>
  <si>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</si>
  <si>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</si>
  <si>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</si>
  <si>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</si>
  <si>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</si>
  <si>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</si>
  <si>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</si>
  <si>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</si>
  <si>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</si>
  <si>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</si>
  <si>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</si>
  <si>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</si>
  <si>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</si>
  <si>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</si>
  <si>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</si>
  <si>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</si>
  <si>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</si>
  <si>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</si>
  <si>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</si>
  <si>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</si>
  <si>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</si>
  <si>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</si>
  <si>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</si>
  <si>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</si>
  <si>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</si>
  <si>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</si>
  <si>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</si>
  <si>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</si>
  <si>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</si>
  <si>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</si>
  <si>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</si>
  <si>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</si>
  <si>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</si>
  <si>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</si>
  <si>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</si>
  <si>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</si>
  <si>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</si>
  <si>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</si>
  <si>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</si>
  <si>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</si>
  <si>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</si>
  <si>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</si>
  <si>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</si>
  <si>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</si>
  <si>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</si>
  <si>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</si>
  <si>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</si>
  <si>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</si>
  <si>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</si>
  <si>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</si>
  <si>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</si>
  <si>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</si>
  <si>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</si>
  <si>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</si>
  <si>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</si>
  <si>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</si>
  <si>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</si>
  <si>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</si>
  <si>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</si>
  <si>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</si>
  <si>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</si>
  <si>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</si>
  <si>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</si>
  <si>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</si>
  <si>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</si>
  <si>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</si>
  <si>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</si>
  <si>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</si>
  <si>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</si>
  <si>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</si>
  <si>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</si>
  <si>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</si>
  <si>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</si>
  <si>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</si>
  <si>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</si>
  <si>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</si>
  <si>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</si>
  <si>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</si>
  <si>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</si>
  <si>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</si>
  <si>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</si>
  <si>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</si>
  <si>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</si>
  <si>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</si>
  <si>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</si>
  <si>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</si>
  <si>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</si>
  <si>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</si>
  <si>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</si>
  <si>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</si>
  <si>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</si>
  <si>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</si>
  <si>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</si>
  <si>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</si>
  <si>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</si>
  <si>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</si>
  <si>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</si>
  <si>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</si>
  <si>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</si>
  <si>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</si>
  <si>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</si>
  <si>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</si>
  <si>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</si>
  <si>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</si>
  <si>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</si>
  <si>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</si>
  <si>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</si>
  <si>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</si>
  <si>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</si>
  <si>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</si>
  <si>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</si>
  <si>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</si>
  <si>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</si>
  <si>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</si>
  <si>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</si>
  <si>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</si>
  <si>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</si>
  <si>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</si>
  <si>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</si>
  <si>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</si>
  <si>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</si>
  <si>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</si>
  <si>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</si>
  <si>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</si>
  <si>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</si>
  <si>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</si>
  <si>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</si>
  <si>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</si>
  <si>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</si>
  <si>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</si>
  <si>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</si>
  <si>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</si>
  <si>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</si>
  <si>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</si>
  <si>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</si>
  <si>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</si>
  <si>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</si>
  <si>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</si>
  <si>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</si>
  <si>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</si>
  <si>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</si>
  <si>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</si>
  <si>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</si>
  <si>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</si>
  <si>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</si>
  <si>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</si>
  <si>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</si>
  <si>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</si>
  <si>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</si>
  <si>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</si>
  <si>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</si>
  <si>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</si>
  <si>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</si>
  <si>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</si>
  <si>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</si>
  <si>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</si>
  <si>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</si>
  <si>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</si>
  <si>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</si>
  <si>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</si>
  <si>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</si>
  <si>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</si>
  <si>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</si>
  <si>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</si>
  <si>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</si>
  <si>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</si>
  <si>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</si>
  <si>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</si>
  <si>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</si>
  <si>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</si>
  <si>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</si>
  <si>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</si>
  <si>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</si>
  <si>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</si>
  <si>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</si>
  <si>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</si>
  <si>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</si>
  <si>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</si>
  <si>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</si>
  <si>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</si>
  <si>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</si>
  <si>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</si>
  <si>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</si>
  <si>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</si>
  <si>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</si>
  <si>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</si>
  <si>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</si>
  <si>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</si>
  <si>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</si>
  <si>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</si>
  <si>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</si>
  <si>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</si>
  <si>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</si>
  <si>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</si>
  <si>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</si>
  <si>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</si>
  <si>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</si>
  <si>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</si>
  <si>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</si>
  <si>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</si>
  <si>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</si>
  <si>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</si>
  <si>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</si>
  <si>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</si>
  <si>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</si>
  <si>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</si>
  <si>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</si>
  <si>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</si>
  <si>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</si>
  <si>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</si>
  <si>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</si>
  <si>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</si>
  <si>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</si>
  <si>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</si>
  <si>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</si>
  <si>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</si>
  <si>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</si>
  <si>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</si>
  <si>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</si>
  <si>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</si>
  <si>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</si>
  <si>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</si>
  <si>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</si>
  <si>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</si>
  <si>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</si>
  <si>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</si>
  <si>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</si>
  <si>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</si>
  <si>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</si>
  <si>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</si>
  <si>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</si>
  <si>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</si>
  <si>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</si>
  <si>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</si>
  <si>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</si>
  <si>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</si>
  <si>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</si>
  <si>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</si>
  <si>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</si>
  <si>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</si>
  <si>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</si>
  <si>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</si>
  <si>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</si>
  <si>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</si>
  <si>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</si>
  <si>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</si>
  <si>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</si>
  <si>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</si>
  <si>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</si>
  <si>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</si>
  <si>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</si>
  <si>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</si>
  <si>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</si>
  <si>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</si>
  <si>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</si>
  <si>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</si>
  <si>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</si>
  <si>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</si>
  <si>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</si>
  <si>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</si>
  <si>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</si>
  <si>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</si>
  <si>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</si>
  <si>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</si>
  <si>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</si>
  <si>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</si>
  <si>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</si>
  <si>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</si>
  <si>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</si>
  <si>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</si>
  <si>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</si>
  <si>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</si>
  <si>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</si>
  <si>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</si>
  <si>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</si>
  <si>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</si>
  <si>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</si>
  <si>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</si>
  <si>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</si>
  <si>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</si>
  <si>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</si>
  <si>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</si>
  <si>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</si>
  <si>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</si>
  <si>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</si>
  <si>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</si>
  <si>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</si>
  <si>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</si>
  <si>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</si>
  <si>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</si>
  <si>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</si>
  <si>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</si>
  <si>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</si>
  <si>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</si>
  <si>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</si>
  <si>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</si>
  <si>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</si>
  <si>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</si>
  <si>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</si>
  <si>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</si>
  <si>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</si>
  <si>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</si>
  <si>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</si>
  <si>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</si>
  <si>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</si>
  <si>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</si>
  <si>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</si>
  <si>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</si>
  <si>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</si>
  <si>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</si>
  <si>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</si>
  <si>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</si>
  <si>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</si>
  <si>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</si>
  <si>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</si>
  <si>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</si>
  <si>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</si>
  <si>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</si>
  <si>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</si>
  <si>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</si>
  <si>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</si>
  <si>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</si>
  <si>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</si>
  <si>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</si>
  <si>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</si>
  <si>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</si>
  <si>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</si>
  <si>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</si>
  <si>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</si>
  <si>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</si>
  <si>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</si>
  <si>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</si>
  <si>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</si>
  <si>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</si>
  <si>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</si>
  <si>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</si>
  <si>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</si>
  <si>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</si>
  <si>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</si>
  <si>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</si>
  <si>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</si>
  <si>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</si>
  <si>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</si>
  <si>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</si>
  <si>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</si>
  <si>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</si>
  <si>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</si>
  <si>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</si>
  <si>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</si>
  <si>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</si>
  <si>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</si>
  <si>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</si>
  <si>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</si>
  <si>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</si>
  <si>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</si>
  <si>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</si>
  <si>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</si>
  <si>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</si>
  <si>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</si>
  <si>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</si>
  <si>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</si>
  <si>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</si>
  <si>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</si>
  <si>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</si>
  <si>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</si>
  <si>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</si>
  <si>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</si>
  <si>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</si>
  <si>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</si>
  <si>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</si>
  <si>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</si>
  <si>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</si>
  <si>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</si>
  <si>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</si>
  <si>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</si>
  <si>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</si>
  <si>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</si>
  <si>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</si>
  <si>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</si>
  <si>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</si>
  <si>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</si>
  <si>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</si>
  <si>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</si>
  <si>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</si>
  <si>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</si>
  <si>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</si>
  <si>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</si>
  <si>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</si>
  <si>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</si>
  <si>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</si>
  <si>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</si>
  <si>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</si>
  <si>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</si>
  <si>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</si>
  <si>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</si>
  <si>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</si>
  <si>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</si>
  <si>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</si>
  <si>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</si>
  <si>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</si>
  <si>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</si>
  <si>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</si>
  <si>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</si>
  <si>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</si>
  <si>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</si>
  <si>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</si>
  <si>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</si>
  <si>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</si>
  <si>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</si>
  <si>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</si>
  <si>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</si>
  <si>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</si>
  <si>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</si>
  <si>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</si>
  <si>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</si>
  <si>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</si>
  <si>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</si>
  <si>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</si>
  <si>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</si>
  <si>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</si>
  <si>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</si>
  <si>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</si>
  <si>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</si>
  <si>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</si>
  <si>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</si>
  <si>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</si>
  <si>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</si>
  <si>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</si>
  <si>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</si>
  <si>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</si>
  <si>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</si>
  <si>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</si>
  <si>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</si>
  <si>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</si>
  <si>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</si>
  <si>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</si>
  <si>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</si>
  <si>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</si>
  <si>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</si>
  <si>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</si>
  <si>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</si>
  <si>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</si>
  <si>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</si>
  <si>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</si>
  <si>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</si>
  <si>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</si>
  <si>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</si>
  <si>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</si>
  <si>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</si>
  <si>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</si>
  <si>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</si>
  <si>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</si>
  <si>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</si>
  <si>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</si>
  <si>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</si>
  <si>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</si>
  <si>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</si>
  <si>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</si>
  <si>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</si>
  <si>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</si>
  <si>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</si>
  <si>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</si>
  <si>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</si>
  <si>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</si>
  <si>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</si>
  <si>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</si>
  <si>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</si>
  <si>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</si>
  <si>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</si>
  <si>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</si>
  <si>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</si>
  <si>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</si>
  <si>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</si>
  <si>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</si>
  <si>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</si>
  <si>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</si>
  <si>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</si>
  <si>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</si>
  <si>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</si>
  <si>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</si>
  <si>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</si>
  <si>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</si>
  <si>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</si>
  <si>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</si>
  <si>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</si>
  <si>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</si>
  <si>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</si>
  <si>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</si>
  <si>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</si>
  <si>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</si>
  <si>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</si>
  <si>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</si>
  <si>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</si>
  <si>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</si>
  <si>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</si>
  <si>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</si>
  <si>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</si>
  <si>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</si>
  <si>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</si>
  <si>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</si>
  <si>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</si>
  <si>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</si>
  <si>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</si>
  <si>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</si>
  <si>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</si>
  <si>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</si>
  <si>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</si>
  <si>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</si>
  <si>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</si>
  <si>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</si>
  <si>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</si>
  <si>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</si>
  <si>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</si>
  <si>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</si>
  <si>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</si>
  <si>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</si>
  <si>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</si>
  <si>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</si>
  <si>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</si>
  <si>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</si>
  <si>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</si>
  <si>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</si>
  <si>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</si>
  <si>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</si>
  <si>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</si>
  <si>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</si>
  <si>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</si>
  <si>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</si>
  <si>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</si>
  <si>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</si>
  <si>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</si>
  <si>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</si>
  <si>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</si>
  <si>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</si>
  <si>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</si>
  <si>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</si>
  <si>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</si>
  <si>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</si>
  <si>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</si>
  <si>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</si>
  <si>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</si>
  <si>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</si>
  <si>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</si>
  <si>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</si>
  <si>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</si>
  <si>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</si>
  <si>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</si>
  <si>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</si>
  <si>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</si>
  <si>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</si>
  <si>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</si>
  <si>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</si>
  <si>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</si>
  <si>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</si>
  <si>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</si>
  <si>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</si>
  <si>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</si>
  <si>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</si>
  <si>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</si>
  <si>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</si>
  <si>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</si>
  <si>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</si>
  <si>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</si>
  <si>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</si>
  <si>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</si>
  <si>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</si>
  <si>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</si>
  <si>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</si>
  <si>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</si>
  <si>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</si>
  <si>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</si>
  <si>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</si>
  <si>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</si>
  <si>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</si>
  <si>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</si>
  <si>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</si>
  <si>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</si>
  <si>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</si>
  <si>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</si>
  <si>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</si>
  <si>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</si>
  <si>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</si>
  <si>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</si>
  <si>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</si>
  <si>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</si>
  <si>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</si>
  <si>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</si>
  <si>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</si>
  <si>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</si>
  <si>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</si>
  <si>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</si>
  <si>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</si>
  <si>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</si>
  <si>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</si>
  <si>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</si>
  <si>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</si>
  <si>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</si>
  <si>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</si>
  <si>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</si>
  <si>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</si>
  <si>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</si>
  <si>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</si>
  <si>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</si>
  <si>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</si>
  <si>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</si>
  <si>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</si>
  <si>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</si>
  <si>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</si>
  <si>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</si>
  <si>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</si>
  <si>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</si>
  <si>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</si>
  <si>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</si>
  <si>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</si>
  <si>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</si>
  <si>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</si>
  <si>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</si>
  <si>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</si>
  <si>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</si>
  <si>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</si>
  <si>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</si>
  <si>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</si>
  <si>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</si>
  <si>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</si>
  <si>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</si>
  <si>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</si>
  <si>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</si>
  <si>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</si>
  <si>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</si>
  <si>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</si>
  <si>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</si>
  <si>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</si>
  <si>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</si>
  <si>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</si>
  <si>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</si>
  <si>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</si>
  <si>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</si>
  <si>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</si>
  <si>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</si>
  <si>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</si>
  <si>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</si>
  <si>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</si>
  <si>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</si>
  <si>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</si>
  <si>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</si>
  <si>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</si>
  <si>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</si>
  <si>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</si>
  <si>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</si>
  <si>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</si>
  <si>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</si>
  <si>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</si>
  <si>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</si>
  <si>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</si>
  <si>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</si>
  <si>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</si>
  <si>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</si>
  <si>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</si>
  <si>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</si>
  <si>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</si>
  <si>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</si>
  <si>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</si>
  <si>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</si>
  <si>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</si>
  <si>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</si>
  <si>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</si>
  <si>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</si>
  <si>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</si>
  <si>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</si>
  <si>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</si>
  <si>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</si>
  <si>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</si>
  <si>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</si>
  <si>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</si>
  <si>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</si>
  <si>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</si>
  <si>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</si>
  <si>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</si>
  <si>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</si>
  <si>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</si>
  <si>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</si>
  <si>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</si>
  <si>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</si>
  <si>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</si>
  <si>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</si>
  <si>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</si>
  <si>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</si>
  <si>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</si>
  <si>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</si>
  <si>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</si>
  <si>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</si>
  <si>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</si>
  <si>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</si>
  <si>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</si>
  <si>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</si>
  <si>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</si>
  <si>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</si>
  <si>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</si>
  <si>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</si>
  <si>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</si>
  <si>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</si>
  <si>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</si>
  <si>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</si>
  <si>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</si>
  <si>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</si>
  <si>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</si>
  <si>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</si>
  <si>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</si>
  <si>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</si>
  <si>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</si>
  <si>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</si>
  <si>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</si>
  <si>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</si>
  <si>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</si>
  <si>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</si>
  <si>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</si>
  <si>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</si>
  <si>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</si>
  <si>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</si>
  <si>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</si>
  <si>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</si>
  <si>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</si>
  <si>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</si>
  <si>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</si>
  <si>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</si>
  <si>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</si>
  <si>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</si>
  <si>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</si>
  <si>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</si>
  <si>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</si>
  <si>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</si>
  <si>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</si>
  <si>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</si>
  <si>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</si>
  <si>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</si>
  <si>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</si>
  <si>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</si>
  <si>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</si>
  <si>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</si>
  <si>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</si>
  <si>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</si>
  <si>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</si>
  <si>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</si>
  <si>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</si>
  <si>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</si>
  <si>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</si>
  <si>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</si>
  <si>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</si>
  <si>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</si>
  <si>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</si>
  <si>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</si>
  <si>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</si>
  <si>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</si>
  <si>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</si>
  <si>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</si>
  <si>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</si>
  <si>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</si>
  <si>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</si>
  <si>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</si>
  <si>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</si>
  <si>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</si>
  <si>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</si>
  <si>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</si>
  <si>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</si>
  <si>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</si>
  <si>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</si>
  <si>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</si>
  <si>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</si>
  <si>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</si>
  <si>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</si>
  <si>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</si>
  <si>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</si>
  <si>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</si>
  <si>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</si>
  <si>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</si>
  <si>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</si>
  <si>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</si>
  <si>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</si>
  <si>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</si>
  <si>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</si>
  <si>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</si>
  <si>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</si>
  <si>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</si>
  <si>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</si>
  <si>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</si>
  <si>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</si>
  <si>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</si>
  <si>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</si>
  <si>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</si>
  <si>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</si>
  <si>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</si>
  <si>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</si>
  <si>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</si>
  <si>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</si>
  <si>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</si>
  <si>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</si>
  <si>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</si>
  <si>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</si>
  <si>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</si>
  <si>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</si>
  <si>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</si>
  <si>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</si>
  <si>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</si>
  <si>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</si>
  <si>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</si>
  <si>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</si>
  <si>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</si>
  <si>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</si>
  <si>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</si>
  <si>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</si>
  <si>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</si>
  <si>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</si>
  <si>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</si>
  <si>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</si>
  <si>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</si>
  <si>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</si>
  <si>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</si>
  <si>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</si>
  <si>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</si>
  <si>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</si>
  <si>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</si>
  <si>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</si>
  <si>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</si>
  <si>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</si>
  <si>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</si>
  <si>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</si>
  <si>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</si>
  <si>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</si>
  <si>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</si>
  <si>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</si>
  <si>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</si>
  <si>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</si>
  <si>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</si>
  <si>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</si>
  <si>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</si>
  <si>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</si>
  <si>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</si>
  <si>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</si>
  <si>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</si>
  <si>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</si>
  <si>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</si>
  <si>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</si>
  <si>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</si>
  <si>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</si>
  <si>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</si>
  <si>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</si>
  <si>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</si>
  <si>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</si>
  <si>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</si>
  <si>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</si>
  <si>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</si>
  <si>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</si>
  <si>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</si>
  <si>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</si>
  <si>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</si>
  <si>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</si>
  <si>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</si>
  <si>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</si>
  <si>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</si>
  <si>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</si>
  <si>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</si>
  <si>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</si>
  <si>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</si>
  <si>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</si>
  <si>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</si>
  <si>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</si>
  <si>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</si>
  <si>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</si>
  <si>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</si>
  <si>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</si>
  <si>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</si>
  <si>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</si>
  <si>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</si>
  <si>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</si>
  <si>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</si>
  <si>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</si>
  <si>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</si>
  <si>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</si>
  <si>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</si>
  <si>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</si>
  <si>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</si>
  <si>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</si>
  <si>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</si>
  <si>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</si>
  <si>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</si>
  <si>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</si>
  <si>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</si>
  <si>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</si>
  <si>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</si>
  <si>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</si>
  <si>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</si>
  <si>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</si>
  <si>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</si>
  <si>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</si>
  <si>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</si>
  <si>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</si>
  <si>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</si>
  <si>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</si>
  <si>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</si>
  <si>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</si>
  <si>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</si>
  <si>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</si>
  <si>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</si>
  <si>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</si>
  <si>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</si>
  <si>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</si>
  <si>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</si>
  <si>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</si>
  <si>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</si>
  <si>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</si>
  <si>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</si>
  <si>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</si>
  <si>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</si>
  <si>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</si>
  <si>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</si>
  <si>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</si>
  <si>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</si>
  <si>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</si>
  <si>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</si>
  <si>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</si>
  <si>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</si>
  <si>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</si>
  <si>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</si>
  <si>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</si>
  <si>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</si>
  <si>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</si>
  <si>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</si>
  <si>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</si>
  <si>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</si>
  <si>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</si>
  <si>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</si>
  <si>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</si>
  <si>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</si>
  <si>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</si>
  <si>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</si>
  <si>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</si>
  <si>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</si>
  <si>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</si>
  <si>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</si>
  <si>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</si>
  <si>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</si>
  <si>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</si>
  <si>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</si>
  <si>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</si>
  <si>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</si>
  <si>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</si>
  <si>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</si>
  <si>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</si>
  <si>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</si>
  <si>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</si>
  <si>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</si>
  <si>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</si>
  <si>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</si>
  <si>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</si>
  <si>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</si>
  <si>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</si>
  <si>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</si>
  <si>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</si>
  <si>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</si>
  <si>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</si>
  <si>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</si>
  <si>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</si>
  <si>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</si>
  <si>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</si>
  <si>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</si>
  <si>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</si>
  <si>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</si>
  <si>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</si>
  <si>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</si>
  <si>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</si>
  <si>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</si>
  <si>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</si>
  <si>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</si>
  <si>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</si>
  <si>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</si>
  <si>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</si>
  <si>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</si>
  <si>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</si>
  <si>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</si>
  <si>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</si>
  <si>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</si>
  <si>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</si>
  <si>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</si>
  <si>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</si>
  <si>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</si>
  <si>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</si>
  <si>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</si>
  <si>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</si>
  <si>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</si>
  <si>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</si>
  <si>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</si>
  <si>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</si>
  <si>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</si>
  <si>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</si>
  <si>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</si>
  <si>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</si>
  <si>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</si>
  <si>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</si>
  <si>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</si>
  <si>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</si>
  <si>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</si>
  <si>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</si>
  <si>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</si>
  <si>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</si>
  <si>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</si>
  <si>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</si>
  <si>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</si>
  <si>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</si>
  <si>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</si>
  <si>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</si>
  <si>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</si>
  <si>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</si>
  <si>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</si>
  <si>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</si>
  <si>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</si>
  <si>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</si>
  <si>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</si>
  <si>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</si>
  <si>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</si>
  <si>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</si>
  <si>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</si>
  <si>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</si>
  <si>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</si>
  <si>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</si>
  <si>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</si>
  <si>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</si>
  <si>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</si>
  <si>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</si>
  <si>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</si>
  <si>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</si>
  <si>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</si>
  <si>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</si>
  <si>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</si>
  <si>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</si>
  <si>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</si>
  <si>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</si>
  <si>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</si>
  <si>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</si>
  <si>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</si>
  <si>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</si>
  <si>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</si>
  <si>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</si>
  <si>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</si>
  <si>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</si>
  <si>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</si>
  <si>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</si>
  <si>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</si>
  <si>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</si>
  <si>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</si>
  <si>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</si>
  <si>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</si>
  <si>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</si>
  <si>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</si>
  <si>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</si>
  <si>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</si>
  <si>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</si>
  <si>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</si>
  <si>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</si>
  <si>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</si>
  <si>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</si>
  <si>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</si>
  <si>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</si>
  <si>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</si>
  <si>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</si>
  <si>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</si>
  <si>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</si>
  <si>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</si>
  <si>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</si>
  <si>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</si>
  <si>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</si>
  <si>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</si>
  <si>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</si>
  <si>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</si>
  <si>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</si>
  <si>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</si>
  <si>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</si>
  <si>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</si>
  <si>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</si>
  <si>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</si>
  <si>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</si>
  <si>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</si>
  <si>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</si>
  <si>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</si>
  <si>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</si>
  <si>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</si>
  <si>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</si>
  <si>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</si>
  <si>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</si>
  <si>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</si>
  <si>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</si>
  <si>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</si>
  <si>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</si>
  <si>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</si>
  <si>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</si>
  <si>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</si>
  <si>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</si>
  <si>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</si>
  <si>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</si>
  <si>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</si>
  <si>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</si>
  <si>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</si>
  <si>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</si>
  <si>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</si>
  <si>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</si>
  <si>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</si>
  <si>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</si>
  <si>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</si>
  <si>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</si>
  <si>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</si>
  <si>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</si>
  <si>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</si>
  <si>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</si>
  <si>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</si>
  <si>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</si>
  <si>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</si>
  <si>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</si>
  <si>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</si>
  <si>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</si>
  <si>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</si>
  <si>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</si>
  <si>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</si>
  <si>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</si>
  <si>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</si>
  <si>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</si>
  <si>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</si>
  <si>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</si>
  <si>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</si>
  <si>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</si>
  <si>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</si>
  <si>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</si>
  <si>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</si>
  <si>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</si>
  <si>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</si>
  <si>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</si>
  <si>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</si>
  <si>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</si>
  <si>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</si>
  <si>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</si>
  <si>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</si>
  <si>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</si>
  <si>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</si>
  <si>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</si>
  <si>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</si>
  <si>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</si>
  <si>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</si>
  <si>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</si>
  <si>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</si>
  <si>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</si>
  <si>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</si>
  <si>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</si>
  <si>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</si>
  <si>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</si>
  <si>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</si>
  <si>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</si>
  <si>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</si>
  <si>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</si>
  <si>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</si>
  <si>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</si>
  <si>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</si>
  <si>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</si>
  <si>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</si>
  <si>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</si>
  <si>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</si>
  <si>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</si>
  <si>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</si>
  <si>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</si>
  <si>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</si>
  <si>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</si>
  <si>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</si>
  <si>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</si>
  <si>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</si>
  <si>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</si>
  <si>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</si>
  <si>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</si>
  <si>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</si>
  <si>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</si>
  <si>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</si>
  <si>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</si>
  <si>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</si>
  <si>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</si>
  <si>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</si>
  <si>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</si>
  <si>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</si>
  <si>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</si>
  <si>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</si>
  <si>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</si>
  <si>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</si>
  <si>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</si>
  <si>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</si>
  <si>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</si>
  <si>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</si>
  <si>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</si>
  <si>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</si>
  <si>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</si>
  <si>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</si>
  <si>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</si>
  <si>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</si>
  <si>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</si>
  <si>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</si>
  <si>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</si>
  <si>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</si>
  <si>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</si>
  <si>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</si>
  <si>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</si>
  <si>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</si>
  <si>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</si>
  <si>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</si>
  <si>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</si>
  <si>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</si>
  <si>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</si>
  <si>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</si>
  <si>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</si>
  <si>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</si>
  <si>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</si>
  <si>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</si>
  <si>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</si>
  <si>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</si>
  <si>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</si>
  <si>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</si>
  <si>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</si>
  <si>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</si>
  <si>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</si>
  <si>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</si>
  <si>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</si>
  <si>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</si>
  <si>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</si>
  <si>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</si>
  <si>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</si>
  <si>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</si>
  <si>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</si>
  <si>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</si>
  <si>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</si>
  <si>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</si>
  <si>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</si>
  <si>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</si>
  <si>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</si>
  <si>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</si>
  <si>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</si>
  <si>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</si>
  <si>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</si>
  <si>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</si>
  <si>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</si>
  <si>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</si>
  <si>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</si>
  <si>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</si>
  <si>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</si>
  <si>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</si>
  <si>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</si>
  <si>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</si>
  <si>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</si>
  <si>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</si>
  <si>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</si>
  <si>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</si>
  <si>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</si>
  <si>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</si>
  <si>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</si>
  <si>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</si>
  <si>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</si>
  <si>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</si>
  <si>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</si>
  <si>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</si>
  <si>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</si>
  <si>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</si>
  <si>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</si>
  <si>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</si>
  <si>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</si>
  <si>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</si>
  <si>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</si>
  <si>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</si>
  <si>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</si>
  <si>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</si>
  <si>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</si>
  <si>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</si>
  <si>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</si>
  <si>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</si>
  <si>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</si>
  <si>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</si>
  <si>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</si>
  <si>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</si>
  <si>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</si>
  <si>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</si>
  <si>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</si>
  <si>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</si>
  <si>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</si>
  <si>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</si>
  <si>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</si>
  <si>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</si>
  <si>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</si>
  <si>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</si>
  <si>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</si>
  <si>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</si>
  <si>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</si>
  <si>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</si>
  <si>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</si>
  <si>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</si>
  <si>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</si>
  <si>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</si>
  <si>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</si>
  <si>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</si>
  <si>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</si>
  <si>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</si>
  <si>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</si>
  <si>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</si>
  <si>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</si>
  <si>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</si>
  <si>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</si>
  <si>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</si>
  <si>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</si>
  <si>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</si>
  <si>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</si>
  <si>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</si>
  <si>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</si>
  <si>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</si>
  <si>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</si>
  <si>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</si>
  <si>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</si>
  <si>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</si>
  <si>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</si>
  <si>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</si>
  <si>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</si>
  <si>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</si>
  <si>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</si>
  <si>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</si>
  <si>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</si>
  <si>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</si>
  <si>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</si>
  <si>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</si>
  <si>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</si>
  <si>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</si>
  <si>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</si>
  <si>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</si>
  <si>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</si>
  <si>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</si>
  <si>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</si>
  <si>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</si>
  <si>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</si>
  <si>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</si>
  <si>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</si>
  <si>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</si>
  <si>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</si>
  <si>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</si>
  <si>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</si>
  <si>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</si>
  <si>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</si>
  <si>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</si>
  <si>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</si>
  <si>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</si>
  <si>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</si>
  <si>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</si>
  <si>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</si>
  <si>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</si>
  <si>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</si>
  <si>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</si>
  <si>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</si>
  <si>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</si>
  <si>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</si>
  <si>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</si>
  <si>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</si>
  <si>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</si>
  <si>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</si>
  <si>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</si>
  <si>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</si>
  <si>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</si>
  <si>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</si>
  <si>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</si>
  <si>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</si>
  <si>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</si>
  <si>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</si>
  <si>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</si>
  <si>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</si>
  <si>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</si>
  <si>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</si>
  <si>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</si>
  <si>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</si>
  <si>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</si>
  <si>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</si>
  <si>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</si>
  <si>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</si>
  <si>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</si>
  <si>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</si>
  <si>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</si>
  <si>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</si>
  <si>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</si>
  <si>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</si>
  <si>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</si>
  <si>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</si>
  <si>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</si>
  <si>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</si>
  <si>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</si>
  <si>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</si>
  <si>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</si>
  <si>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</si>
  <si>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</si>
  <si>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</si>
  <si>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</si>
  <si>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</si>
  <si>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</si>
  <si>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</si>
  <si>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</si>
  <si>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</si>
  <si>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</si>
  <si>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</si>
  <si>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</si>
  <si>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</si>
  <si>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</si>
  <si>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</si>
  <si>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</si>
  <si>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</si>
  <si>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</si>
  <si>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</si>
  <si>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</si>
  <si>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</si>
  <si>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</si>
  <si>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</si>
  <si>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</si>
  <si>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</si>
  <si>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</si>
  <si>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</si>
  <si>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</si>
  <si>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</si>
  <si>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</si>
  <si>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</si>
  <si>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</si>
  <si>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</si>
  <si>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</si>
  <si>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</si>
  <si>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</si>
  <si>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</si>
  <si>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</si>
  <si>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</si>
  <si>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</si>
  <si>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</si>
  <si>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</si>
  <si>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</si>
  <si>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</si>
  <si>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</si>
  <si>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</si>
  <si>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</si>
  <si>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</si>
  <si>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</si>
  <si>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</si>
  <si>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</si>
  <si>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</si>
  <si>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</si>
  <si>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</si>
  <si>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</si>
  <si>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</si>
  <si>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</si>
  <si>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</si>
  <si>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</si>
  <si>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</si>
  <si>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</si>
  <si>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</si>
  <si>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</si>
  <si>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</si>
  <si>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</si>
  <si>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</si>
  <si>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</si>
  <si>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</si>
  <si>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</si>
  <si>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</si>
  <si>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</si>
  <si>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</si>
  <si>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</si>
  <si>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</si>
  <si>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</si>
  <si>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</si>
  <si>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</si>
  <si>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</si>
  <si>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</si>
  <si>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</si>
  <si>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</si>
  <si>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</si>
  <si>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</si>
  <si>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</si>
  <si>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</si>
  <si>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</si>
  <si>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</si>
  <si>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</si>
  <si>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</si>
  <si>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</si>
  <si>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</si>
  <si>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</si>
  <si>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</si>
  <si>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</si>
  <si>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</si>
  <si>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</si>
  <si>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</si>
  <si>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</si>
  <si>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</si>
  <si>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</si>
  <si>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</si>
  <si>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</si>
  <si>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</si>
  <si>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</si>
  <si>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</si>
  <si>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</si>
  <si>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</si>
  <si>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</si>
  <si>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</si>
  <si>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</si>
  <si>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</si>
  <si>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</si>
  <si>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</si>
  <si>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</si>
  <si>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</si>
  <si>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</si>
  <si>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</si>
  <si>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</si>
  <si>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</si>
  <si>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</si>
  <si>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</si>
  <si>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</si>
  <si>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</si>
  <si>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</si>
  <si>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</si>
  <si>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</si>
  <si>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</si>
  <si>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</si>
  <si>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</si>
  <si>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</si>
  <si>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</si>
  <si>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</si>
  <si>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</si>
  <si>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</si>
  <si>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</si>
  <si>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</si>
  <si>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</si>
  <si>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</si>
  <si>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</si>
  <si>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</si>
  <si>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</si>
  <si>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</si>
  <si>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</si>
  <si>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</si>
  <si>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</si>
  <si>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</si>
  <si>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</si>
  <si>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</si>
  <si>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</si>
  <si>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</si>
  <si>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</si>
  <si>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</si>
  <si>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</si>
  <si>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</si>
  <si>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</si>
  <si>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</si>
  <si>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</si>
  <si>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</si>
  <si>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</si>
  <si>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</si>
  <si>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</si>
  <si>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</si>
  <si>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</si>
  <si>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</si>
  <si>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</si>
  <si>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</si>
  <si>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</si>
  <si>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</si>
  <si>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</si>
  <si>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</si>
  <si>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</si>
  <si>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</si>
  <si>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</si>
  <si>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</si>
  <si>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</si>
  <si>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</si>
  <si>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</si>
  <si>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</si>
  <si>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</si>
  <si>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</si>
  <si>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</si>
  <si>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</si>
  <si>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</si>
  <si>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</si>
  <si>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</si>
  <si>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</si>
  <si>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</si>
  <si>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</si>
  <si>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</si>
  <si>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</si>
  <si>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</si>
  <si>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</si>
  <si>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</si>
  <si>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</si>
  <si>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</si>
  <si>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</si>
  <si>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</si>
  <si>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</si>
  <si>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</si>
  <si>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</si>
  <si>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</si>
  <si>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</si>
  <si>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</si>
  <si>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</si>
  <si>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</si>
  <si>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</si>
  <si>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</si>
  <si>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</si>
  <si>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</si>
  <si>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</si>
  <si>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</si>
  <si>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</si>
  <si>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</si>
  <si>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</si>
  <si>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</si>
  <si>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</si>
  <si>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</si>
  <si>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</si>
  <si>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</si>
  <si>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</si>
  <si>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</si>
  <si>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</si>
  <si>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</si>
  <si>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</si>
  <si>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</si>
  <si>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</si>
  <si>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</si>
  <si>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</si>
  <si>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</si>
  <si>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</si>
  <si>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</si>
  <si>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</si>
  <si>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</si>
  <si>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</si>
  <si>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</si>
  <si>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</si>
  <si>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</si>
  <si>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</si>
  <si>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</si>
  <si>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</si>
  <si>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</si>
  <si>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</si>
  <si>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</si>
  <si>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</si>
  <si>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</si>
  <si>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</si>
  <si>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</si>
  <si>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</si>
  <si>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</si>
  <si>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</si>
  <si>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</si>
  <si>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</si>
  <si>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</si>
  <si>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</si>
  <si>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</si>
  <si>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</si>
  <si>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</si>
  <si>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</si>
  <si>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</si>
  <si>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</si>
  <si>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</si>
  <si>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</si>
  <si>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</si>
  <si>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</si>
  <si>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</si>
  <si>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</si>
  <si>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</si>
  <si>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</si>
  <si>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</si>
  <si>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</si>
  <si>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</si>
  <si>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</si>
  <si>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</si>
  <si>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</si>
  <si>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</si>
  <si>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</si>
  <si>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</si>
  <si>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</si>
  <si>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</si>
  <si>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</si>
  <si>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</si>
  <si>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</si>
  <si>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</si>
  <si>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</si>
  <si>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</si>
  <si>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</si>
  <si>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</si>
  <si>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</si>
  <si>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</si>
  <si>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</si>
  <si>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</si>
  <si>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</si>
  <si>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</si>
  <si>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</si>
  <si>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</si>
  <si>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</si>
  <si>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</si>
  <si>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</si>
  <si>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</si>
  <si>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</si>
  <si>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</si>
  <si>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</si>
  <si>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</si>
  <si>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</si>
  <si>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</si>
  <si>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</si>
  <si>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</si>
  <si>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</si>
  <si>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</si>
  <si>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</si>
  <si>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</si>
  <si>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</si>
  <si>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</si>
  <si>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</si>
  <si>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</si>
  <si>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</si>
  <si>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</si>
  <si>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</si>
  <si>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</si>
  <si>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</si>
  <si>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</si>
  <si>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</si>
  <si>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</si>
  <si>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</si>
  <si>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</si>
  <si>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</si>
  <si>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</si>
  <si>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</si>
  <si>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</si>
  <si>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</si>
  <si>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</si>
  <si>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</si>
  <si>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</si>
  <si>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</si>
  <si>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</si>
  <si>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</si>
  <si>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</si>
  <si>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</si>
  <si>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</si>
  <si>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</si>
  <si>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</si>
  <si>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</si>
  <si>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</si>
  <si>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</si>
  <si>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</si>
  <si>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</si>
  <si>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</si>
  <si>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</si>
  <si>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</si>
  <si>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</si>
  <si>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</si>
  <si>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</si>
  <si>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</si>
  <si>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</si>
  <si>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</si>
  <si>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</si>
  <si>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</si>
  <si>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</si>
  <si>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</si>
  <si>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</si>
  <si>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</si>
  <si>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</si>
  <si>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</si>
  <si>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</si>
  <si>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</si>
  <si>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</si>
  <si>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</si>
  <si>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</si>
  <si>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</si>
  <si>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</si>
  <si>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</si>
  <si>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</si>
  <si>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</si>
  <si>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</si>
  <si>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</si>
  <si>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</si>
  <si>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</si>
  <si>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</si>
  <si>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</si>
  <si>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</si>
  <si>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</si>
  <si>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</si>
  <si>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</si>
  <si>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</si>
  <si>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</si>
  <si>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</si>
  <si>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</si>
  <si>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</si>
  <si>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</si>
  <si>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</si>
  <si>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</si>
  <si>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</si>
  <si>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</si>
  <si>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</si>
  <si>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</si>
  <si>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</si>
  <si>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</si>
  <si>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</si>
  <si>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</si>
  <si>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</si>
  <si>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</si>
  <si>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</si>
  <si>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</si>
  <si>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</si>
  <si>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</si>
  <si>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</si>
  <si>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</si>
  <si>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</si>
  <si>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</si>
  <si>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</si>
  <si>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</si>
  <si>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</si>
  <si>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</si>
  <si>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</si>
  <si>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</si>
  <si>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</si>
  <si>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</si>
  <si>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</si>
  <si>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</si>
  <si>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</si>
  <si>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</si>
  <si>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</si>
  <si>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</si>
  <si>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</si>
  <si>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</si>
  <si>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</si>
  <si>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</si>
  <si>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</si>
  <si>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</si>
  <si>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</si>
  <si>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</si>
  <si>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</si>
  <si>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</si>
  <si>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</si>
  <si>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</si>
  <si>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</si>
  <si>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</si>
  <si>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</si>
  <si>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</si>
  <si>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</si>
  <si>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</si>
  <si>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</si>
  <si>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</si>
  <si>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</si>
  <si>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</si>
  <si>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</si>
  <si>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</si>
  <si>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</si>
  <si>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</si>
  <si>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</si>
  <si>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</si>
  <si>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</si>
  <si>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</si>
  <si>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</si>
  <si>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</si>
  <si>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</si>
  <si>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</si>
  <si>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</si>
  <si>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</si>
  <si>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</si>
  <si>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</si>
  <si>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</si>
  <si>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</si>
  <si>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</si>
  <si>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</si>
  <si>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</si>
  <si>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</si>
  <si>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</si>
  <si>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</si>
  <si>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</si>
  <si>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</si>
  <si>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</si>
  <si>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</si>
  <si>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</si>
  <si>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</si>
  <si>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</si>
  <si>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</si>
  <si>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</si>
  <si>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</si>
  <si>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</si>
  <si>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</si>
  <si>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</si>
  <si>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</si>
  <si>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</si>
  <si>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</si>
  <si>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</si>
  <si>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</si>
  <si>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</si>
  <si>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</si>
  <si>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</si>
  <si>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</si>
  <si>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</si>
  <si>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</si>
  <si>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</si>
  <si>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</si>
  <si>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</si>
  <si>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</si>
  <si>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</si>
  <si>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</si>
  <si>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</si>
  <si>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</si>
  <si>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</si>
  <si>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</si>
  <si>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</si>
  <si>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</si>
  <si>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</si>
  <si>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</si>
  <si>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</si>
  <si>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</si>
  <si>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</si>
  <si>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</si>
  <si>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</si>
  <si>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</si>
  <si>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</si>
  <si>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</si>
  <si>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</si>
  <si>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</si>
  <si>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</si>
  <si>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</si>
  <si>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</si>
  <si>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</si>
  <si>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</si>
  <si>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</si>
  <si>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</si>
  <si>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</si>
  <si>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</si>
  <si>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</si>
  <si>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</si>
  <si>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</si>
  <si>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</si>
  <si>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</si>
  <si>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</si>
  <si>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</si>
  <si>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</si>
  <si>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</si>
  <si>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</si>
  <si>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</si>
  <si>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</si>
  <si>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</si>
  <si>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</si>
  <si>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</si>
  <si>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</si>
  <si>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</si>
  <si>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</si>
  <si>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</si>
  <si>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</si>
  <si>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</si>
  <si>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</si>
  <si>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</si>
  <si>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</si>
  <si>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</si>
  <si>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</si>
  <si>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</si>
  <si>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</si>
  <si>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</si>
  <si>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</si>
  <si>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</si>
  <si>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</si>
  <si>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</si>
  <si>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</si>
  <si>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</si>
  <si>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</si>
  <si>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</si>
  <si>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</si>
  <si>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</si>
  <si>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</si>
  <si>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</si>
  <si>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</si>
  <si>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</si>
  <si>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</si>
  <si>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</si>
  <si>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</si>
  <si>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</si>
  <si>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</si>
  <si>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</si>
  <si>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</si>
  <si>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</si>
  <si>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</si>
  <si>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</si>
  <si>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</si>
  <si>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</si>
  <si>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</si>
  <si>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</si>
  <si>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</si>
  <si>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</si>
  <si>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</si>
  <si>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</si>
  <si>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</si>
  <si>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</si>
  <si>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</si>
  <si>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</si>
  <si>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</si>
  <si>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</si>
  <si>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</si>
  <si>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</si>
  <si>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</si>
  <si>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</si>
  <si>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</si>
  <si>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</si>
  <si>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</si>
  <si>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</si>
  <si>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</si>
  <si>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</si>
  <si>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</si>
  <si>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</si>
  <si>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</si>
  <si>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</si>
  <si>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</si>
  <si>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</si>
  <si>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</si>
  <si>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</si>
  <si>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</si>
  <si>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</si>
  <si>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</si>
  <si>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</si>
  <si>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</si>
  <si>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</si>
  <si>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</si>
  <si>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</si>
  <si>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</si>
  <si>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</si>
  <si>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</si>
  <si>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</si>
  <si>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</si>
  <si>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</si>
  <si>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</si>
  <si>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</si>
  <si>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</si>
  <si>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</si>
  <si>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</si>
  <si>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</si>
  <si>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</si>
  <si>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</si>
  <si>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</si>
  <si>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</si>
  <si>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</si>
  <si>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</si>
  <si>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</si>
  <si>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</si>
  <si>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</si>
  <si>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</si>
  <si>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</si>
  <si>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</si>
  <si>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</si>
  <si>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</si>
  <si>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</si>
  <si>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</si>
  <si>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</si>
  <si>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</si>
  <si>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</si>
  <si>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</si>
  <si>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</si>
  <si>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</si>
  <si>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</si>
  <si>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</si>
  <si>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</si>
  <si>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</si>
  <si>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</si>
  <si>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</si>
  <si>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</si>
  <si>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</si>
  <si>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</si>
  <si>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</si>
  <si>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</si>
  <si>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</si>
  <si>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</si>
  <si>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</si>
  <si>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</si>
  <si>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</si>
  <si>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</si>
  <si>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</si>
  <si>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</si>
  <si>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</si>
  <si>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</si>
  <si>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</si>
  <si>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</si>
  <si>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</si>
  <si>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</si>
  <si>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</si>
  <si>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</si>
  <si>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</si>
  <si>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</si>
  <si>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</si>
  <si>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</si>
  <si>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</si>
  <si>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</si>
  <si>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</si>
  <si>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</si>
  <si>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</si>
  <si>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</si>
  <si>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</si>
  <si>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</si>
  <si>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</si>
  <si>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</si>
  <si>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</si>
  <si>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</si>
  <si>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</si>
  <si>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</si>
  <si>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</si>
  <si>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</si>
  <si>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</si>
  <si>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</si>
  <si>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</si>
  <si>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</si>
  <si>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</si>
  <si>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</si>
  <si>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</si>
  <si>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</si>
  <si>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</si>
  <si>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</si>
  <si>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</si>
  <si>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</si>
  <si>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</si>
  <si>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</si>
  <si>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</si>
  <si>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</si>
  <si>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</si>
  <si>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</si>
  <si>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</si>
  <si>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</si>
  <si>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</si>
  <si>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</si>
  <si>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</si>
  <si>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</si>
  <si>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</si>
  <si>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</si>
  <si>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</si>
  <si>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</si>
  <si>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</si>
  <si>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</si>
  <si>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</si>
  <si>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</si>
  <si>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</si>
  <si>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</si>
  <si>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</si>
  <si>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</si>
  <si>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</si>
  <si>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</si>
  <si>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</si>
  <si>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</si>
  <si>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</si>
  <si>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</si>
  <si>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</si>
  <si>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</si>
  <si>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</si>
  <si>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</si>
  <si>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</si>
  <si>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</si>
  <si>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</si>
  <si>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</si>
  <si>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</si>
  <si>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</si>
  <si>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</si>
  <si>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</si>
  <si>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</si>
  <si>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</si>
  <si>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</si>
  <si>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</si>
  <si>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</si>
  <si>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</si>
  <si>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</si>
  <si>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</si>
  <si>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</si>
  <si>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</si>
  <si>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</si>
  <si>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</si>
  <si>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</si>
  <si>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</si>
  <si>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</si>
  <si>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</si>
  <si>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</si>
  <si>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</si>
  <si>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</si>
  <si>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</si>
  <si>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</si>
  <si>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</si>
  <si>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</si>
  <si>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</si>
  <si>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</si>
  <si>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</si>
  <si>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</si>
  <si>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</si>
  <si>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</si>
  <si>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</si>
  <si>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</si>
  <si>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</si>
  <si>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</si>
  <si>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</si>
  <si>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</si>
  <si>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</si>
  <si>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</si>
  <si>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</si>
  <si>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</si>
  <si>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</si>
  <si>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</si>
  <si>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</si>
  <si>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</si>
  <si>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</si>
  <si>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</si>
  <si>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</si>
  <si>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</si>
  <si>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</si>
  <si>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</si>
  <si>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</si>
  <si>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</si>
  <si>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</si>
  <si>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</si>
  <si>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</si>
  <si>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</si>
  <si>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</si>
  <si>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</si>
  <si>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</si>
  <si>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</si>
  <si>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</si>
  <si>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</si>
  <si>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</si>
  <si>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</si>
  <si>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</si>
  <si>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</si>
  <si>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</si>
  <si>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</si>
  <si>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</si>
  <si>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</si>
  <si>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</si>
  <si>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</si>
  <si>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</si>
  <si>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</si>
  <si>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</si>
  <si>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</si>
  <si>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</si>
  <si>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</si>
  <si>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</si>
  <si>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</si>
  <si>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</si>
  <si>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</si>
  <si>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</si>
  <si>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</si>
  <si>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</si>
  <si>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</si>
  <si>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</si>
  <si>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</si>
  <si>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</si>
  <si>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</si>
  <si>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</si>
  <si>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</si>
  <si>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</si>
  <si>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</si>
  <si>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</si>
  <si>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</si>
  <si>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</si>
  <si>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</si>
  <si>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</si>
  <si>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</si>
  <si>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</si>
  <si>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</si>
  <si>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</si>
  <si>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</si>
  <si>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</si>
  <si>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</si>
  <si>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</si>
  <si>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</si>
  <si>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</si>
  <si>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</si>
  <si>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</si>
  <si>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</si>
  <si>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</si>
  <si>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</si>
  <si>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</si>
  <si>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</si>
  <si>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</si>
  <si>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</si>
  <si>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</si>
  <si>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</si>
  <si>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</si>
  <si>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</si>
  <si>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</si>
  <si>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</si>
  <si>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</si>
  <si>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</si>
  <si>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</si>
  <si>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</si>
  <si>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</si>
  <si>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</si>
  <si>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</si>
  <si>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</si>
  <si>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</si>
  <si>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</si>
  <si>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</si>
  <si>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</si>
  <si>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</si>
  <si>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</si>
  <si>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</si>
  <si>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</si>
  <si>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</si>
  <si>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</si>
  <si>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</si>
  <si>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</si>
  <si>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</si>
  <si>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</si>
  <si>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</si>
  <si>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</si>
  <si>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</si>
  <si>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</si>
  <si>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</si>
  <si>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</si>
  <si>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</si>
  <si>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</si>
  <si>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</si>
  <si>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</si>
  <si>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</si>
  <si>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</si>
  <si>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</si>
  <si>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</si>
  <si>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</si>
  <si>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</si>
  <si>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</si>
  <si>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</si>
  <si>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</si>
  <si>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</si>
  <si>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</si>
  <si>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</si>
  <si>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</si>
  <si>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</si>
  <si>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</si>
  <si>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</si>
  <si>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</si>
  <si>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</si>
  <si>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</si>
  <si>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</si>
  <si>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</si>
  <si>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</si>
  <si>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</si>
  <si>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</si>
  <si>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</si>
  <si>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</si>
  <si>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</si>
  <si>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</si>
  <si>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</si>
  <si>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</si>
  <si>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</si>
  <si>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</si>
  <si>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</si>
  <si>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</si>
  <si>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</si>
  <si>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</si>
  <si>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</si>
  <si>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</si>
  <si>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</si>
  <si>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</si>
  <si>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</si>
  <si>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</si>
  <si>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</si>
  <si>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</si>
  <si>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</si>
  <si>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</si>
  <si>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</si>
  <si>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</si>
  <si>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</si>
  <si>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</si>
  <si>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</si>
  <si>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</si>
  <si>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</si>
  <si>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</si>
  <si>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</si>
  <si>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</si>
  <si>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</si>
  <si>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</si>
  <si>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</si>
  <si>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</si>
  <si>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</si>
  <si>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</si>
  <si>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</si>
  <si>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</si>
  <si>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</si>
  <si>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</si>
  <si>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</si>
  <si>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</si>
  <si>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</si>
  <si>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</si>
  <si>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</si>
  <si>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</si>
  <si>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</si>
  <si>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</si>
  <si>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</si>
  <si>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</si>
  <si>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</si>
  <si>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</si>
  <si>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</si>
  <si>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</si>
  <si>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</si>
  <si>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</si>
  <si>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</si>
  <si>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</si>
  <si>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</si>
  <si>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</si>
  <si>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</si>
  <si>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</si>
  <si>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</si>
  <si>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</si>
  <si>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</si>
  <si>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</si>
  <si>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</si>
  <si>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</si>
  <si>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</si>
  <si>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</si>
  <si>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</si>
  <si>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</si>
  <si>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</si>
  <si>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</si>
  <si>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</si>
  <si>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</si>
  <si>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</si>
  <si>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</si>
  <si>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</si>
  <si>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</si>
  <si>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</si>
  <si>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</si>
  <si>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</si>
  <si>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</si>
  <si>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</si>
  <si>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</si>
  <si>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</si>
  <si>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</si>
  <si>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</si>
  <si>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</si>
  <si>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</si>
  <si>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</si>
  <si>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</si>
  <si>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</si>
  <si>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</si>
  <si>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</si>
  <si>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</si>
  <si>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</si>
  <si>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</si>
  <si>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</si>
  <si>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</si>
  <si>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</si>
  <si>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</si>
  <si>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</si>
  <si>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</si>
  <si>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</si>
  <si>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</si>
  <si>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</si>
  <si>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</si>
  <si>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</si>
  <si>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</si>
  <si>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</si>
  <si>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</si>
  <si>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</si>
  <si>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</si>
  <si>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</si>
  <si>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</si>
  <si>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</si>
  <si>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</si>
  <si>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</si>
  <si>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</si>
  <si>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</si>
  <si>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</si>
  <si>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</si>
  <si>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</si>
  <si>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</si>
  <si>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</si>
  <si>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</si>
  <si>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</si>
  <si>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</si>
  <si>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</si>
  <si>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</si>
  <si>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</si>
  <si>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</si>
  <si>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</si>
  <si>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</si>
  <si>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</si>
  <si>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</si>
  <si>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</si>
  <si>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</si>
  <si>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</si>
  <si>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</si>
  <si>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</si>
  <si>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</si>
  <si>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</si>
  <si>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</si>
  <si>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</si>
  <si>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</si>
  <si>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</si>
  <si>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</si>
  <si>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</si>
  <si>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</si>
  <si>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</si>
  <si>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</si>
  <si>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</si>
  <si>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</si>
  <si>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</si>
  <si>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</si>
  <si>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</si>
  <si>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</si>
  <si>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</si>
  <si>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</si>
  <si>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</si>
  <si>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</si>
  <si>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</si>
  <si>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</si>
  <si>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</si>
  <si>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</si>
  <si>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</si>
  <si>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</si>
  <si>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</si>
  <si>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</si>
  <si>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</si>
  <si>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</si>
  <si>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</si>
  <si>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</si>
  <si>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</si>
  <si>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</si>
  <si>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</si>
  <si>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</si>
  <si>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</si>
  <si>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</si>
  <si>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</si>
  <si>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</si>
  <si>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</si>
  <si>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</si>
  <si>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</si>
  <si>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</si>
  <si>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</si>
  <si>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</si>
  <si>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</si>
  <si>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</si>
  <si>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</si>
  <si>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</si>
  <si>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</si>
  <si>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</si>
  <si>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</si>
  <si>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</si>
  <si>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</si>
  <si>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</si>
  <si>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</si>
  <si>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</si>
  <si>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</si>
  <si>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</si>
  <si>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</si>
  <si>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</si>
  <si>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</si>
  <si>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</si>
  <si>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</si>
  <si>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</si>
  <si>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</si>
  <si>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</si>
  <si>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</si>
  <si>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</si>
  <si>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</si>
  <si>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</si>
  <si>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</si>
  <si>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</si>
  <si>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</si>
  <si>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</si>
  <si>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</si>
  <si>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</si>
  <si>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</si>
  <si>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</si>
  <si>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</si>
  <si>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</si>
  <si>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</si>
  <si>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</si>
  <si>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</si>
  <si>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</si>
  <si>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</si>
  <si>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</si>
  <si>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</si>
  <si>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</si>
  <si>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</si>
  <si>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</si>
  <si>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</si>
  <si>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</si>
  <si>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</si>
  <si>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</si>
  <si>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</si>
  <si>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</si>
  <si>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</si>
  <si>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</si>
  <si>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</si>
  <si>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</si>
  <si>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</si>
  <si>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</si>
  <si>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</si>
  <si>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</si>
  <si>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</si>
  <si>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</si>
  <si>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</si>
  <si>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</si>
  <si>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</si>
  <si>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</si>
  <si>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</si>
  <si>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</si>
  <si>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</si>
  <si>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</si>
  <si>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</si>
  <si>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</si>
  <si>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</si>
  <si>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</si>
  <si>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</si>
  <si>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</si>
  <si>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</si>
  <si>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</si>
  <si>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</si>
  <si>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</si>
  <si>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</si>
  <si>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</si>
  <si>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</si>
  <si>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</si>
  <si>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</si>
  <si>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</si>
  <si>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</si>
  <si>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</si>
  <si>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</si>
  <si>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</si>
  <si>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</si>
  <si>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</si>
  <si>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</si>
  <si>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</si>
  <si>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</si>
  <si>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</si>
  <si>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</si>
  <si>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</si>
  <si>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</si>
  <si>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</si>
  <si>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</si>
  <si>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</si>
  <si>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</si>
  <si>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</si>
  <si>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</si>
  <si>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</si>
  <si>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</si>
  <si>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</si>
  <si>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</si>
  <si>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</si>
  <si>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</si>
  <si>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</si>
  <si>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</si>
  <si>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</si>
  <si>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</si>
  <si>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</si>
  <si>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</si>
  <si>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</si>
  <si>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</si>
  <si>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</si>
  <si>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</si>
  <si>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</si>
  <si>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</si>
  <si>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</si>
  <si>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</si>
  <si>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</si>
  <si>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</si>
  <si>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</si>
  <si>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</si>
  <si>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</si>
  <si>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</si>
  <si>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</si>
  <si>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</si>
  <si>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</si>
  <si>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</si>
  <si>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</si>
  <si>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</si>
  <si>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</si>
  <si>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</si>
  <si>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</si>
  <si>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</si>
  <si>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</si>
  <si>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</si>
  <si>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</si>
  <si>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</si>
  <si>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</si>
  <si>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</si>
  <si>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</si>
  <si>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</si>
  <si>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</si>
  <si>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</si>
  <si>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</si>
  <si>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</si>
  <si>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</si>
  <si>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</si>
  <si>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</si>
  <si>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</si>
  <si>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</si>
  <si>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</si>
  <si>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</si>
  <si>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</si>
  <si>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</si>
  <si>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</si>
  <si>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</si>
  <si>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</si>
  <si>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</si>
  <si>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</si>
  <si>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</si>
  <si>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</si>
  <si>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</si>
  <si>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</si>
  <si>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</si>
  <si>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</si>
  <si>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</si>
  <si>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</si>
  <si>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</si>
  <si>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</si>
  <si>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</si>
  <si>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</si>
  <si>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</si>
  <si>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</si>
  <si>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</si>
  <si>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</si>
  <si>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</si>
  <si>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</si>
  <si>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</si>
  <si>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</si>
  <si>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</si>
  <si>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</si>
  <si>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</si>
  <si>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</si>
  <si>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</si>
  <si>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</si>
  <si>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</si>
  <si>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</si>
  <si>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</si>
  <si>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</si>
  <si>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</si>
  <si>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</si>
  <si>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</si>
  <si>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</si>
  <si>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</si>
  <si>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</si>
  <si>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</si>
  <si>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</si>
  <si>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</si>
  <si>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</si>
  <si>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</si>
  <si>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</si>
  <si>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</si>
  <si>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</si>
  <si>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</si>
  <si>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</si>
  <si>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</si>
  <si>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</si>
  <si>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</si>
  <si>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</si>
  <si>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</si>
  <si>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</si>
  <si>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</si>
  <si>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</si>
  <si>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</si>
  <si>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</si>
  <si>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</si>
  <si>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</si>
  <si>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</si>
  <si>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</si>
  <si>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</si>
  <si>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</si>
  <si>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</si>
  <si>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</si>
  <si>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</si>
  <si>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</si>
  <si>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</si>
  <si>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</si>
  <si>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</si>
  <si>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</si>
  <si>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</si>
  <si>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</si>
  <si>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</si>
  <si>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</si>
  <si>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</si>
  <si>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</si>
  <si>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</si>
  <si>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</si>
  <si>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</si>
  <si>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</si>
  <si>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</si>
  <si>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</si>
  <si>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</si>
  <si>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</si>
  <si>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</si>
  <si>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</si>
  <si>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</si>
  <si>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</si>
  <si>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</si>
  <si>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</si>
  <si>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</si>
  <si>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</si>
  <si>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</si>
  <si>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</si>
  <si>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</si>
  <si>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</si>
  <si>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</si>
  <si>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</si>
  <si>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</si>
  <si>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</si>
  <si>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</si>
  <si>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</si>
  <si>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</si>
  <si>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</si>
  <si>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</si>
  <si>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</si>
  <si>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</si>
  <si>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</si>
  <si>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</si>
  <si>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</si>
  <si>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</si>
  <si>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</si>
  <si>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</si>
  <si>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</si>
  <si>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</si>
  <si>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</si>
  <si>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</si>
  <si>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</si>
  <si>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</si>
  <si>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</si>
  <si>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</si>
  <si>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</si>
  <si>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</si>
  <si>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</si>
  <si>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</si>
  <si>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</si>
  <si>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</si>
  <si>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</si>
  <si>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</si>
  <si>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</si>
  <si>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</si>
  <si>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</si>
  <si>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</si>
  <si>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</si>
  <si>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</si>
  <si>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</si>
  <si>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</si>
  <si>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</si>
  <si>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</si>
  <si>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</si>
  <si>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</si>
  <si>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</si>
  <si>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</si>
  <si>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</si>
  <si>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</si>
  <si>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</si>
  <si>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</si>
  <si>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</si>
  <si>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</si>
  <si>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</si>
  <si>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</si>
  <si>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</si>
  <si>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</si>
  <si>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</si>
  <si>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</si>
  <si>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</si>
  <si>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</si>
  <si>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</si>
  <si>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</si>
  <si>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</si>
  <si>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</si>
  <si>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</si>
  <si>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</si>
  <si>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</si>
  <si>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</si>
  <si>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</si>
  <si>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</si>
  <si>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</si>
  <si>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</si>
  <si>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</si>
  <si>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</si>
  <si>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</si>
  <si>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</si>
  <si>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</si>
  <si>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</si>
  <si>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</si>
  <si>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</si>
  <si>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</si>
  <si>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</si>
  <si>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</si>
  <si>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</si>
  <si>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</si>
  <si>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</si>
  <si>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</si>
  <si>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</si>
  <si>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</si>
  <si>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</si>
  <si>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</si>
  <si>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</si>
  <si>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</si>
  <si>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</si>
  <si>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</si>
  <si>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</si>
  <si>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</si>
  <si>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</si>
  <si>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</si>
  <si>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</si>
  <si>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</si>
  <si>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</si>
  <si>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</si>
  <si>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</si>
  <si>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</si>
  <si>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</si>
  <si>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</si>
  <si>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</si>
  <si>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</si>
  <si>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</si>
  <si>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</si>
  <si>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</si>
  <si>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</si>
  <si>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</si>
  <si>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</si>
  <si>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</si>
  <si>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</si>
  <si>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</si>
  <si>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</si>
  <si>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</si>
  <si>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</si>
  <si>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</si>
  <si>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</si>
  <si>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</si>
  <si>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</si>
  <si>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</si>
  <si>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</si>
  <si>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</si>
  <si>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</si>
  <si>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</si>
  <si>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</si>
  <si>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</si>
  <si>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</si>
  <si>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</si>
  <si>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</si>
  <si>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</si>
  <si>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</si>
  <si>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</si>
  <si>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</si>
  <si>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</si>
  <si>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</si>
  <si>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</si>
  <si>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</si>
  <si>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</si>
  <si>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</si>
  <si>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</si>
  <si>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</si>
  <si>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</si>
  <si>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</si>
  <si>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</si>
  <si>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</si>
  <si>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</si>
  <si>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</si>
  <si>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</si>
  <si>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</si>
  <si>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</si>
  <si>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</si>
  <si>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</si>
  <si>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</si>
  <si>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</si>
  <si>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</si>
  <si>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</si>
  <si>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</si>
  <si>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</si>
  <si>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</si>
  <si>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</si>
  <si>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</si>
  <si>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</si>
  <si>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</si>
  <si>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</si>
  <si>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</si>
  <si>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</si>
  <si>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</si>
  <si>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</si>
  <si>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</si>
  <si>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</si>
  <si>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</si>
  <si>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</si>
  <si>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</si>
  <si>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</si>
  <si>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</si>
  <si>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</si>
  <si>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</si>
  <si>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</si>
  <si>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</si>
  <si>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</si>
  <si>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</si>
  <si>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</si>
  <si>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</si>
  <si>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</si>
  <si>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</si>
  <si>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</si>
  <si>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</si>
  <si>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</si>
  <si>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</si>
  <si>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</si>
  <si>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</si>
  <si>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</si>
  <si>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</si>
  <si>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</si>
  <si>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</si>
  <si>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</si>
  <si>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</si>
  <si>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</si>
  <si>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</si>
  <si>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</si>
  <si>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</si>
  <si>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</si>
  <si>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</si>
  <si>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</si>
  <si>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</si>
  <si>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</si>
  <si>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</si>
  <si>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</si>
  <si>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</si>
  <si>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</si>
  <si>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</si>
  <si>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</si>
  <si>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</si>
  <si>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</si>
  <si>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</si>
  <si>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</si>
  <si>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</si>
  <si>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</si>
  <si>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</si>
  <si>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</si>
  <si>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</si>
  <si>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</si>
  <si>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</si>
  <si>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</si>
  <si>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</si>
  <si>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</si>
  <si>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</si>
  <si>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</si>
  <si>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</si>
  <si>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</si>
  <si>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</si>
  <si>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</si>
  <si>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</si>
  <si>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</si>
  <si>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</si>
  <si>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</si>
  <si>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</si>
  <si>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</si>
  <si>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</si>
  <si>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</si>
  <si>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</si>
  <si>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</si>
  <si>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</si>
  <si>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</si>
  <si>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</si>
  <si>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</si>
  <si>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</si>
  <si>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</si>
  <si>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</si>
  <si>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</si>
  <si>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</si>
  <si>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</si>
  <si>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</si>
  <si>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</si>
  <si>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</si>
  <si>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</si>
  <si>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</si>
  <si>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</si>
  <si>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</si>
  <si>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</si>
  <si>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</si>
  <si>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</si>
  <si>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</si>
  <si>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</si>
  <si>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</si>
  <si>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</si>
  <si>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</si>
  <si>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</si>
  <si>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</si>
  <si>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</si>
  <si>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</si>
  <si>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</si>
  <si>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</si>
  <si>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</si>
  <si>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</si>
  <si>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</si>
  <si>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</si>
  <si>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</si>
  <si>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</si>
  <si>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</si>
  <si>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</si>
  <si>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</si>
  <si>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</si>
  <si>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</si>
  <si>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</si>
  <si>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</si>
  <si>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</si>
  <si>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</si>
  <si>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</si>
  <si>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</si>
  <si>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</si>
  <si>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</si>
  <si>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</si>
  <si>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</si>
  <si>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</si>
  <si>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</si>
  <si>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</si>
  <si>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</si>
  <si>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</si>
  <si>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</si>
  <si>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</si>
  <si>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</si>
  <si>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</si>
  <si>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</si>
  <si>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</si>
  <si>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</si>
  <si>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</si>
  <si>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</si>
  <si>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</si>
  <si>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</si>
  <si>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</si>
  <si>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</si>
  <si>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</si>
  <si>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</si>
  <si>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</si>
  <si>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</si>
  <si>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</si>
  <si>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</si>
  <si>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</si>
  <si>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</si>
  <si>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</si>
  <si>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</si>
  <si>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</si>
  <si>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</si>
  <si>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</si>
  <si>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</si>
  <si>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</si>
  <si>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</si>
  <si>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</si>
  <si>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</si>
  <si>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</si>
  <si>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</si>
  <si>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</si>
  <si>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</si>
  <si>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</si>
  <si>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</si>
  <si>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</si>
  <si>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</si>
  <si>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</si>
  <si>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</si>
  <si>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</si>
  <si>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</si>
  <si>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</si>
  <si>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</si>
  <si>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</si>
  <si>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</si>
  <si>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</si>
  <si>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</si>
  <si>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</si>
  <si>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</si>
  <si>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</si>
  <si>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</si>
  <si>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</si>
  <si>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</si>
  <si>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</si>
  <si>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</si>
  <si>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</si>
  <si>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</si>
  <si>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</si>
  <si>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</si>
  <si>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</si>
  <si>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</si>
  <si>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</si>
  <si>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</si>
  <si>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</si>
  <si>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</si>
  <si>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</si>
  <si>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</si>
  <si>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</si>
  <si>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</si>
  <si>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</si>
  <si>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</si>
  <si>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</si>
  <si>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</si>
  <si>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</si>
  <si>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</si>
  <si>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</si>
  <si>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</si>
  <si>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</si>
  <si>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</si>
  <si>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</si>
  <si>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</si>
  <si>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</si>
  <si>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</si>
  <si>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</si>
  <si>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</si>
  <si>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</si>
  <si>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</si>
  <si>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</si>
  <si>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</si>
  <si>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</si>
  <si>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</si>
  <si>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</si>
  <si>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</si>
  <si>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</si>
  <si>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</si>
  <si>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</si>
  <si>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</si>
  <si>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</si>
  <si>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</si>
  <si>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</si>
  <si>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</si>
  <si>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</si>
  <si>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</si>
  <si>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</si>
  <si>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</si>
  <si>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</si>
  <si>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</si>
  <si>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</si>
  <si>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</si>
  <si>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</si>
  <si>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</si>
  <si>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</si>
  <si>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</si>
  <si>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</si>
  <si>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</si>
  <si>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</si>
  <si>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</si>
  <si>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</si>
  <si>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</si>
  <si>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</si>
  <si>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</si>
  <si>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</si>
  <si>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</si>
  <si>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</si>
  <si>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</si>
  <si>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</si>
  <si>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</si>
  <si>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</si>
  <si>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</si>
  <si>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</si>
  <si>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</si>
  <si>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</si>
  <si>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</si>
  <si>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</si>
  <si>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</si>
  <si>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</si>
  <si>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</si>
  <si>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</si>
  <si>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</si>
  <si>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</si>
  <si>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</si>
  <si>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</si>
  <si>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</si>
  <si>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</si>
  <si>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</si>
  <si>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</si>
  <si>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</si>
  <si>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</si>
  <si>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</si>
  <si>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</si>
  <si>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</si>
  <si>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</si>
  <si>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</si>
  <si>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</si>
  <si>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</si>
  <si>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</si>
  <si>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</si>
  <si>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</si>
  <si>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</si>
  <si>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</si>
  <si>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</si>
  <si>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</si>
  <si>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</si>
  <si>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</si>
  <si>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</si>
  <si>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</si>
  <si>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</si>
  <si>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</si>
  <si>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</si>
  <si>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</si>
  <si>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</si>
  <si>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</si>
  <si>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</si>
  <si>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</si>
  <si>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</si>
  <si>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</si>
  <si>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</si>
  <si>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</si>
  <si>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</si>
  <si>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</si>
  <si>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</si>
  <si>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</si>
  <si>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</si>
  <si>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</si>
  <si>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</si>
  <si>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</si>
  <si>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</si>
  <si>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</si>
  <si>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</si>
  <si>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</si>
  <si>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</si>
  <si>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</si>
  <si>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</si>
  <si>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</si>
  <si>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</si>
  <si>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</si>
  <si>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</si>
  <si>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</si>
  <si>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</si>
  <si>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</si>
  <si>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</si>
  <si>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</si>
  <si>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</si>
  <si>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</si>
  <si>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</si>
  <si>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</si>
  <si>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</si>
  <si>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</si>
  <si>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</si>
  <si>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</si>
  <si>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</si>
  <si>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</si>
  <si>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</si>
  <si>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</si>
  <si>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</si>
  <si>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</si>
  <si>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</si>
  <si>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</si>
  <si>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</si>
  <si>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</si>
  <si>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</si>
  <si>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</si>
  <si>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</si>
  <si>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</si>
  <si>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</si>
  <si>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</si>
  <si>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</si>
  <si>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</si>
  <si>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</si>
  <si>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</si>
  <si>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</si>
  <si>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</si>
  <si>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</si>
  <si>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</si>
  <si>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</si>
  <si>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</si>
  <si>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</si>
  <si>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</si>
  <si>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</si>
  <si>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</si>
  <si>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</si>
  <si>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</si>
  <si>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</si>
  <si>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</si>
  <si>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</si>
  <si>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</si>
  <si>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</si>
  <si>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</si>
  <si>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</si>
  <si>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</si>
  <si>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</si>
  <si>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</si>
  <si>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</si>
  <si>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</si>
  <si>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</si>
  <si>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</si>
  <si>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</si>
  <si>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</si>
  <si>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</si>
  <si>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</si>
  <si>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</si>
  <si>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</si>
  <si>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</si>
  <si>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</si>
  <si>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</si>
  <si>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</si>
  <si>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</si>
  <si>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</si>
  <si>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</si>
  <si>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</si>
  <si>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</si>
  <si>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</si>
  <si>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</si>
  <si>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</si>
  <si>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</si>
  <si>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</si>
  <si>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</si>
  <si>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</si>
  <si>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</si>
  <si>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</si>
  <si>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</si>
  <si>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</si>
  <si>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</si>
  <si>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</si>
  <si>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</si>
  <si>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</si>
  <si>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</si>
  <si>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</si>
  <si>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</si>
  <si>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</si>
  <si>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</si>
  <si>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</si>
  <si>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</si>
  <si>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</si>
  <si>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</si>
  <si>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</si>
  <si>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</si>
  <si>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</si>
  <si>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</si>
  <si>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</si>
  <si>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</si>
  <si>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</si>
  <si>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</si>
  <si>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</si>
  <si>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</si>
  <si>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</si>
  <si>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</si>
  <si>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</si>
  <si>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</si>
  <si>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</si>
  <si>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</si>
  <si>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</si>
  <si>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</si>
  <si>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</si>
  <si>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</si>
  <si>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</si>
  <si>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</si>
  <si>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</si>
  <si>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</si>
  <si>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</si>
  <si>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</si>
  <si>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</si>
  <si>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</si>
  <si>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</si>
  <si>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</si>
  <si>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</si>
  <si>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</si>
  <si>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</si>
  <si>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</si>
  <si>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</si>
  <si>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</si>
  <si>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</si>
  <si>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</si>
  <si>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</si>
  <si>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</si>
  <si>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</si>
  <si>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</si>
  <si>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</si>
  <si>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</si>
  <si>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</si>
  <si>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</si>
  <si>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</si>
  <si>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</si>
  <si>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</si>
  <si>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</si>
  <si>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</si>
  <si>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</si>
  <si>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</si>
  <si>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</si>
  <si>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</si>
  <si>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</si>
  <si>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</si>
  <si>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</si>
  <si>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</si>
  <si>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</si>
  <si>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</si>
  <si>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</si>
  <si>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</si>
  <si>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</si>
  <si>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</si>
  <si>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</si>
  <si>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</si>
  <si>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</si>
  <si>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</si>
  <si>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</si>
  <si>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</si>
  <si>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</si>
  <si>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</si>
  <si>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</si>
  <si>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</si>
  <si>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</si>
  <si>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</si>
  <si>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</si>
  <si>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</si>
  <si>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</si>
  <si>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</si>
  <si>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</si>
  <si>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</si>
  <si>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</si>
  <si>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</si>
  <si>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</si>
  <si>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</si>
  <si>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</si>
  <si>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</si>
  <si>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</si>
  <si>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</si>
  <si>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</si>
  <si>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</si>
  <si>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</si>
  <si>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</si>
  <si>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</si>
  <si>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</si>
  <si>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</si>
  <si>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</si>
  <si>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</si>
  <si>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</si>
  <si>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</si>
  <si>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</si>
  <si>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</si>
  <si>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</si>
  <si>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</si>
  <si>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</si>
  <si>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</si>
  <si>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</si>
  <si>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</si>
  <si>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</si>
  <si>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</si>
  <si>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</si>
  <si>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</si>
  <si>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</si>
  <si>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</si>
  <si>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</si>
  <si>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</si>
  <si>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</si>
  <si>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</si>
  <si>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</si>
  <si>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</si>
  <si>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</si>
  <si>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</si>
  <si>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</si>
  <si>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</si>
  <si>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</si>
  <si>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</si>
  <si>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</si>
  <si>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</si>
  <si>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</si>
  <si>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</si>
  <si>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</si>
  <si>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</si>
  <si>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</si>
  <si>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</si>
  <si>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</si>
  <si>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</si>
  <si>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</si>
  <si>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</si>
  <si>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</si>
  <si>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</si>
  <si>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</si>
  <si>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</si>
  <si>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</si>
  <si>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</si>
  <si>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</si>
  <si>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</si>
  <si>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</si>
  <si>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</si>
  <si>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</si>
  <si>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</si>
  <si>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</si>
  <si>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</si>
  <si>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</si>
  <si>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</si>
  <si>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</si>
  <si>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</si>
  <si>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</si>
  <si>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</si>
  <si>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</si>
  <si>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</si>
  <si>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</si>
  <si>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</si>
  <si>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</si>
  <si>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</si>
  <si>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</si>
  <si>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</si>
  <si>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</si>
  <si>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</si>
  <si>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</si>
  <si>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</si>
  <si>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</si>
  <si>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</si>
  <si>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</si>
  <si>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</si>
  <si>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</si>
  <si>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</si>
  <si>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</si>
  <si>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</si>
  <si>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</si>
  <si>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</si>
  <si>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</si>
  <si>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</si>
  <si>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</si>
  <si>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</si>
  <si>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</si>
  <si>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</si>
  <si>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</si>
  <si>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</si>
  <si>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</si>
  <si>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</si>
  <si>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</si>
  <si>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</si>
  <si>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</si>
  <si>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</si>
  <si>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</si>
  <si>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</si>
  <si>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</si>
  <si>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</si>
  <si>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</si>
  <si>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</si>
  <si>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</si>
  <si>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</si>
  <si>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</si>
  <si>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</si>
  <si>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</si>
  <si>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</si>
  <si>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</si>
  <si>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</si>
  <si>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</si>
  <si>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</si>
  <si>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</si>
  <si>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</si>
  <si>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</si>
  <si>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</si>
  <si>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</si>
  <si>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</si>
  <si>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</si>
  <si>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</si>
  <si>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</si>
  <si>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</si>
  <si>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</si>
  <si>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</si>
  <si>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</si>
  <si>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</si>
  <si>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</si>
  <si>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</si>
  <si>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</si>
  <si>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</si>
  <si>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</si>
  <si>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</si>
  <si>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</si>
  <si>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</si>
  <si>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</si>
  <si>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</si>
  <si>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</si>
  <si>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</si>
  <si>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</si>
  <si>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</si>
  <si>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</si>
  <si>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</si>
  <si>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</si>
  <si>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</si>
  <si>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</si>
  <si>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</si>
  <si>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</si>
  <si>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</si>
  <si>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</si>
  <si>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</si>
  <si>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</si>
  <si>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</si>
  <si>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</si>
  <si>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</si>
  <si>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</si>
  <si>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</si>
  <si>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</si>
  <si>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</si>
  <si>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</si>
  <si>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</si>
  <si>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</si>
  <si>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</si>
  <si>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</si>
  <si>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</si>
  <si>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</si>
  <si>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</si>
  <si>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</si>
  <si>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</si>
  <si>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</si>
  <si>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</si>
  <si>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</si>
  <si>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</si>
  <si>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</si>
  <si>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</si>
  <si>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</si>
  <si>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</si>
  <si>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</si>
  <si>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</si>
  <si>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</si>
  <si>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</si>
  <si>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</si>
  <si>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</si>
  <si>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</si>
  <si>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</si>
  <si>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</si>
  <si>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</si>
  <si>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</si>
  <si>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</si>
  <si>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</si>
  <si>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</si>
  <si>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</si>
  <si>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</si>
  <si>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</si>
  <si>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</si>
  <si>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</si>
  <si>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</si>
  <si>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</si>
  <si>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</si>
  <si>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</si>
  <si>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</si>
  <si>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</si>
  <si>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</si>
  <si>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</si>
  <si>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</si>
  <si>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</si>
  <si>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</si>
  <si>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</si>
  <si>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</si>
  <si>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</si>
  <si>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</si>
  <si>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</si>
  <si>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</si>
  <si>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</si>
  <si>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</si>
  <si>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</si>
  <si>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</si>
  <si>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</si>
  <si>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</si>
  <si>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</si>
  <si>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</si>
  <si>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</si>
  <si>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</si>
  <si>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</si>
  <si>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</si>
  <si>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</si>
  <si>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</si>
  <si>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</si>
  <si>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</si>
  <si>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</si>
  <si>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</si>
  <si>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</si>
  <si>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</si>
  <si>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</si>
  <si>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</si>
  <si>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</si>
  <si>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</si>
  <si>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</si>
  <si>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</si>
  <si>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</si>
  <si>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</si>
  <si>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</si>
  <si>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</si>
  <si>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</si>
  <si>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</si>
  <si>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</si>
  <si>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</si>
  <si>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</si>
  <si>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</si>
  <si>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</si>
  <si>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</si>
  <si>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</si>
  <si>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</si>
  <si>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</si>
  <si>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</si>
  <si>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</si>
  <si>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</si>
  <si>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</si>
  <si>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</si>
  <si>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</si>
  <si>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</si>
  <si>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</si>
  <si>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</si>
  <si>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</si>
  <si>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</si>
  <si>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</si>
  <si>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</si>
  <si>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</si>
  <si>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</si>
  <si>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</si>
  <si>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</si>
  <si>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</si>
  <si>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</si>
  <si>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</si>
  <si>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</si>
  <si>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</si>
  <si>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</si>
  <si>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</si>
  <si>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</si>
  <si>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</si>
  <si>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</si>
  <si>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</si>
  <si>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</si>
  <si>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</si>
  <si>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</si>
  <si>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</si>
  <si>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</si>
  <si>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</si>
  <si>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</si>
  <si>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</si>
  <si>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</si>
  <si>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</si>
  <si>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</si>
  <si>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</si>
  <si>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</si>
  <si>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</si>
  <si>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</si>
  <si>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</si>
  <si>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</si>
  <si>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</si>
  <si>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</si>
  <si>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</si>
  <si>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</si>
  <si>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</si>
  <si>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</si>
  <si>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</si>
  <si>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</si>
  <si>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</si>
  <si>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</si>
  <si>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</si>
  <si>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</si>
  <si>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</si>
  <si>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</si>
  <si>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</si>
  <si>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</si>
  <si>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</si>
  <si>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</si>
  <si>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</si>
  <si>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</si>
  <si>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</si>
  <si>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</si>
  <si>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</si>
  <si>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</si>
  <si>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</si>
  <si>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</si>
  <si>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</si>
  <si>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</si>
  <si>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</si>
  <si>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</si>
  <si>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</si>
  <si>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</si>
  <si>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</si>
  <si>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</si>
  <si>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</si>
  <si>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</si>
  <si>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</si>
  <si>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</si>
  <si>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</si>
  <si>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</si>
  <si>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</si>
  <si>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</si>
  <si>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</si>
  <si>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</si>
  <si>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</si>
  <si>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</si>
  <si>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</si>
  <si>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</si>
  <si>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</si>
  <si>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</si>
  <si>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</si>
  <si>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</si>
  <si>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</si>
  <si>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</si>
  <si>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</si>
  <si>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</si>
  <si>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</si>
  <si>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</si>
  <si>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</si>
  <si>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</si>
  <si>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</si>
  <si>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</si>
  <si>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</si>
  <si>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</si>
  <si>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</si>
  <si>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</si>
  <si>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</si>
  <si>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</si>
  <si>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</si>
  <si>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</si>
  <si>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</si>
  <si>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</si>
  <si>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</si>
  <si>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</si>
  <si>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</si>
  <si>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</si>
  <si>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</si>
  <si>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</si>
  <si>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</si>
  <si>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</si>
  <si>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</si>
  <si>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</si>
  <si>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</si>
  <si>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</si>
  <si>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</si>
  <si>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</si>
  <si>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</si>
  <si>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</si>
  <si>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</si>
  <si>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</si>
  <si>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</si>
  <si>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</si>
  <si>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</si>
  <si>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</si>
  <si>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</si>
  <si>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</si>
  <si>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</si>
  <si>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</si>
  <si>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</si>
  <si>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</si>
  <si>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</si>
  <si>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</si>
  <si>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</si>
  <si>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</si>
  <si>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</si>
  <si>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</si>
  <si>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</si>
  <si>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</si>
  <si>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</si>
  <si>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</si>
  <si>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</si>
  <si>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</si>
  <si>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</si>
  <si>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</si>
  <si>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</si>
  <si>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</si>
  <si>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</si>
  <si>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</si>
  <si>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</si>
  <si>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</si>
  <si>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</si>
  <si>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</si>
  <si>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</si>
  <si>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</si>
  <si>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</si>
  <si>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</si>
  <si>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</si>
  <si>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</si>
  <si>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</si>
  <si>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</si>
  <si>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</si>
  <si>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</si>
  <si>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</si>
  <si>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</si>
  <si>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</si>
  <si>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</si>
  <si>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</si>
  <si>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</si>
  <si>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</si>
  <si>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</si>
  <si>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</si>
  <si>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</si>
  <si>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</si>
  <si>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</si>
  <si>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</si>
  <si>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</si>
  <si>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</si>
  <si>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</si>
  <si>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</si>
  <si>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</si>
  <si>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</si>
  <si>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</si>
  <si>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</si>
  <si>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</si>
  <si>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</si>
  <si>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</si>
  <si>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</si>
  <si>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</si>
  <si>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</si>
  <si>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</si>
  <si>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</si>
  <si>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</si>
  <si>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</si>
  <si>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</si>
  <si>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</si>
  <si>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</si>
  <si>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</si>
  <si>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</si>
  <si>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</si>
  <si>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</si>
  <si>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</si>
  <si>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</si>
  <si>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</si>
  <si>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</si>
  <si>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</si>
  <si>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</si>
  <si>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</si>
  <si>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</si>
  <si>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</si>
  <si>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</si>
  <si>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</si>
  <si>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</si>
  <si>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</si>
  <si>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</si>
  <si>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</si>
  <si>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</si>
  <si>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</si>
  <si>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</si>
  <si>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</si>
  <si>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</si>
  <si>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</si>
  <si>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</si>
  <si>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</si>
  <si>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</si>
  <si>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</si>
  <si>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</si>
  <si>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</si>
  <si>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</si>
  <si>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</si>
  <si>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</si>
  <si>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</si>
  <si>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</si>
  <si>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</si>
  <si>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</si>
  <si>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</si>
  <si>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</si>
  <si>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</si>
  <si>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</si>
  <si>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</si>
  <si>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</si>
  <si>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</si>
  <si>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</si>
  <si>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</si>
  <si>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</si>
  <si>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</si>
  <si>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</si>
  <si>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</si>
  <si>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</si>
  <si>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</si>
  <si>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</si>
  <si>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</si>
  <si>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</si>
  <si>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</si>
  <si>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</si>
  <si>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</si>
  <si>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</si>
  <si>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</si>
  <si>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</si>
  <si>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</si>
  <si>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</si>
  <si>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</si>
  <si>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</si>
  <si>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</si>
  <si>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</si>
  <si>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</si>
  <si>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</si>
  <si>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</si>
  <si>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</si>
  <si>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</si>
  <si>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</si>
  <si>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</si>
  <si>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</si>
  <si>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</si>
  <si>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</si>
  <si>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</si>
  <si>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</si>
  <si>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</si>
  <si>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</si>
  <si>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</si>
  <si>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</si>
  <si>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</si>
  <si>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</si>
  <si>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</si>
  <si>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</si>
  <si>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</si>
  <si>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</si>
  <si>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</si>
  <si>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</si>
  <si>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</si>
  <si>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</si>
  <si>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</si>
  <si>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</si>
  <si>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</si>
  <si>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</si>
  <si>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</si>
  <si>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</si>
  <si>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</si>
  <si>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</si>
  <si>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</si>
  <si>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</si>
  <si>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</si>
  <si>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</si>
  <si>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</si>
  <si>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</si>
  <si>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</si>
  <si>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</si>
  <si>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</si>
  <si>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</si>
  <si>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</si>
  <si>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</si>
  <si>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</si>
  <si>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</si>
  <si>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</si>
  <si>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</si>
  <si>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</si>
  <si>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</si>
  <si>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</si>
  <si>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</si>
  <si>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</si>
  <si>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</si>
  <si>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</si>
  <si>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</si>
  <si>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</si>
  <si>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</si>
  <si>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</si>
  <si>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</si>
  <si>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</si>
  <si>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</si>
  <si>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</si>
  <si>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</si>
  <si>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</si>
  <si>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</si>
  <si>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</si>
  <si>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</si>
  <si>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</si>
  <si>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</si>
  <si>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</si>
  <si>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</si>
  <si>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</si>
  <si>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</si>
  <si>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</si>
  <si>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</si>
  <si>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</si>
  <si>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</si>
  <si>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</si>
  <si>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</si>
  <si>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</si>
  <si>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</si>
  <si>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</si>
  <si>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</si>
  <si>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</si>
  <si>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</si>
  <si>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</si>
  <si>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</si>
  <si>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</si>
  <si>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</si>
  <si>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</si>
  <si>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</si>
  <si>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</si>
  <si>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</si>
  <si>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</si>
  <si>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</si>
  <si>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</si>
  <si>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</si>
  <si>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</si>
  <si>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</si>
  <si>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</si>
  <si>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</si>
  <si>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</si>
  <si>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</si>
  <si>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</si>
  <si>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</si>
  <si>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</si>
  <si>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</si>
  <si>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</si>
  <si>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</si>
  <si>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</si>
  <si>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</si>
  <si>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</si>
  <si>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</si>
  <si>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</si>
  <si>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</si>
  <si>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</si>
  <si>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</si>
  <si>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</si>
  <si>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</si>
  <si>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</si>
  <si>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</si>
  <si>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</si>
  <si>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</si>
  <si>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</si>
  <si>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</si>
  <si>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</si>
  <si>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</si>
  <si>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</si>
  <si>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</si>
  <si>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</si>
  <si>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</si>
  <si>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</si>
  <si>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</si>
  <si>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</si>
  <si>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</si>
  <si>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</si>
  <si>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</si>
  <si>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</si>
  <si>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</si>
  <si>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</si>
  <si>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</si>
  <si>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</si>
  <si>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</si>
  <si>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</si>
  <si>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</si>
  <si>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</si>
  <si>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</si>
  <si>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</si>
  <si>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</si>
  <si>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</si>
  <si>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</si>
  <si>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</si>
  <si>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</si>
  <si>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</si>
  <si>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</si>
  <si>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</si>
  <si>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</si>
  <si>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</si>
  <si>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</si>
  <si>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</si>
  <si>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</si>
  <si>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</si>
  <si>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</si>
  <si>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</si>
  <si>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</si>
  <si>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</si>
  <si>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</si>
  <si>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</si>
  <si>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</si>
  <si>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</si>
  <si>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</si>
  <si>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</si>
  <si>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</si>
  <si>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</si>
  <si>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</si>
  <si>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</si>
  <si>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</si>
  <si>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</si>
  <si>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</si>
  <si>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</si>
  <si>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</si>
  <si>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</si>
  <si>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</si>
  <si>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</si>
  <si>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</si>
  <si>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</si>
  <si>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</si>
  <si>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</si>
  <si>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</si>
  <si>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</si>
  <si>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</si>
  <si>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</si>
  <si>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</si>
  <si>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</si>
  <si>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</si>
  <si>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</si>
  <si>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</si>
  <si>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</si>
  <si>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</si>
  <si>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</si>
  <si>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</si>
  <si>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</si>
  <si>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</si>
  <si>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</si>
  <si>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</si>
  <si>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</si>
  <si>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</si>
  <si>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</si>
  <si>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</si>
  <si>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</si>
  <si>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</si>
  <si>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</si>
  <si>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</si>
  <si>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</si>
  <si>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</si>
  <si>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</si>
  <si>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</si>
  <si>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</si>
  <si>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</si>
  <si>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</si>
  <si>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</si>
  <si>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</si>
  <si>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</si>
  <si>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</si>
  <si>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</si>
  <si>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</si>
  <si>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</si>
  <si>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</si>
  <si>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</si>
  <si>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</si>
  <si>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</si>
  <si>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</si>
  <si>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</si>
  <si>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</si>
  <si>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</si>
  <si>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</si>
  <si>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</si>
  <si>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</si>
  <si>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</si>
  <si>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</si>
  <si>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</si>
  <si>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</si>
  <si>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</si>
  <si>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</si>
  <si>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</si>
  <si>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</si>
  <si>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</si>
  <si>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</si>
  <si>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</si>
  <si>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</si>
  <si>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</si>
  <si>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</si>
  <si>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</si>
  <si>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</si>
  <si>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</si>
  <si>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</si>
  <si>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</si>
  <si>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</si>
  <si>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</si>
  <si>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</si>
  <si>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</si>
  <si>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</si>
  <si>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</si>
  <si>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</si>
  <si>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</si>
  <si>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</si>
  <si>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</si>
  <si>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</si>
  <si>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</si>
  <si>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</si>
  <si>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</si>
  <si>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</si>
  <si>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</si>
  <si>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</si>
  <si>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</si>
  <si>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</si>
  <si>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</si>
  <si>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</si>
  <si>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</si>
  <si>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</si>
  <si>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</si>
  <si>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</si>
  <si>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</si>
  <si>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</si>
  <si>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</si>
  <si>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</si>
  <si>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</si>
  <si>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</si>
  <si>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</si>
  <si>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</si>
  <si>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</si>
  <si>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</si>
  <si>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</si>
  <si>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</si>
  <si>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</si>
  <si>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</si>
  <si>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</si>
  <si>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</si>
  <si>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</si>
  <si>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</si>
  <si>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</si>
  <si>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</si>
  <si>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</si>
  <si>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</si>
  <si>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</si>
  <si>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</si>
  <si>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</si>
  <si>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</si>
  <si>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</si>
  <si>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</si>
  <si>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</si>
  <si>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</si>
  <si>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</si>
  <si>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</si>
  <si>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</si>
  <si>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</si>
  <si>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</si>
  <si>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</si>
  <si>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</si>
  <si>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</si>
  <si>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</si>
  <si>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</si>
  <si>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</si>
  <si>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</si>
  <si>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</si>
  <si>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</si>
  <si>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</si>
  <si>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</si>
  <si>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</si>
  <si>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</si>
  <si>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</si>
  <si>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</si>
  <si>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</si>
  <si>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</si>
  <si>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</si>
  <si>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</si>
  <si>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</si>
  <si>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</si>
  <si>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</si>
  <si>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</si>
  <si>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</si>
  <si>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</si>
  <si>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</si>
  <si>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</si>
  <si>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</si>
  <si>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</si>
  <si>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</si>
  <si>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</si>
  <si>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</si>
  <si>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</si>
  <si>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</si>
  <si>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</si>
  <si>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</si>
  <si>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</si>
  <si>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</si>
  <si>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</si>
  <si>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</si>
  <si>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</si>
  <si>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</si>
  <si>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</si>
  <si>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</si>
  <si>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</si>
  <si>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</si>
  <si>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</si>
  <si>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</si>
  <si>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</si>
  <si>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</si>
  <si>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</si>
  <si>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</si>
  <si>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</si>
  <si>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</si>
  <si>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</si>
  <si>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</si>
  <si>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</si>
  <si>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</si>
  <si>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</si>
  <si>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</si>
  <si>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</si>
  <si>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</si>
  <si>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</si>
  <si>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</si>
  <si>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</si>
  <si>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</si>
  <si>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</si>
  <si>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</si>
  <si>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</si>
  <si>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</si>
  <si>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</si>
  <si>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</si>
  <si>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</si>
  <si>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</si>
  <si>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</si>
  <si>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</si>
  <si>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</si>
  <si>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</si>
  <si>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</si>
  <si>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</si>
  <si>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</si>
  <si>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</si>
  <si>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</si>
  <si>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</si>
  <si>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</si>
  <si>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</si>
  <si>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</si>
  <si>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</si>
  <si>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</si>
  <si>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</si>
  <si>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</si>
  <si>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</si>
  <si>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</si>
  <si>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</si>
  <si>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</si>
  <si>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</si>
  <si>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</si>
  <si>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</si>
  <si>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</si>
  <si>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</si>
  <si>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</si>
  <si>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</si>
  <si>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</si>
  <si>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</si>
  <si>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</si>
  <si>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</si>
  <si>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</si>
  <si>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</si>
  <si>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</si>
  <si>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</si>
  <si>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</si>
  <si>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</si>
  <si>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</si>
  <si>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</si>
  <si>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</si>
  <si>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</si>
  <si>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</si>
  <si>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</si>
  <si>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</si>
  <si>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</si>
  <si>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</si>
  <si>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</si>
  <si>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</si>
  <si>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</si>
  <si>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</si>
  <si>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</si>
  <si>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</si>
  <si>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</si>
  <si>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</si>
  <si>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</si>
  <si>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</si>
  <si>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</si>
  <si>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</si>
  <si>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</si>
  <si>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</si>
  <si>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</si>
  <si>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</si>
  <si>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</si>
  <si>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</si>
  <si>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</si>
  <si>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</si>
  <si>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</si>
  <si>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</si>
  <si>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</si>
  <si>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</si>
  <si>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</si>
  <si>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</si>
  <si>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</si>
  <si>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</si>
  <si>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</si>
  <si>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</si>
  <si>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</si>
  <si>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</si>
  <si>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</si>
  <si>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</si>
  <si>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</si>
  <si>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</si>
  <si>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</si>
  <si>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</si>
  <si>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</si>
  <si>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</si>
  <si>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</si>
  <si>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</si>
  <si>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</si>
  <si>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</si>
  <si>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</si>
  <si>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</si>
  <si>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</si>
  <si>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</si>
  <si>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</si>
  <si>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</si>
  <si>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</si>
  <si>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</si>
  <si>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</si>
  <si>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</si>
  <si>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</si>
  <si>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</si>
  <si>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</si>
  <si>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</si>
  <si>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</si>
  <si>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</si>
  <si>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</si>
  <si>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</si>
  <si>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</si>
  <si>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</si>
  <si>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</si>
  <si>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</si>
  <si>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</si>
  <si>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</si>
  <si>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</si>
  <si>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</si>
  <si>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</si>
  <si>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</si>
  <si>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</si>
  <si>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</si>
  <si>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</si>
  <si>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</si>
  <si>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</si>
  <si>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</si>
  <si>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</si>
  <si>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</si>
  <si>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</si>
  <si>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</si>
  <si>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</si>
  <si>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</si>
  <si>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</si>
  <si>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</si>
  <si>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</si>
  <si>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</si>
  <si>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</si>
  <si>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</si>
  <si>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</si>
  <si>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</si>
  <si>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</si>
  <si>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</si>
  <si>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</si>
  <si>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</si>
  <si>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</si>
  <si>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</si>
  <si>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</si>
  <si>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</si>
  <si>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</si>
  <si>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</si>
  <si>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</si>
  <si>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</si>
  <si>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</si>
  <si>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</si>
  <si>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</si>
  <si>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</si>
  <si>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</si>
  <si>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</si>
  <si>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</si>
  <si>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</si>
  <si>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</si>
  <si>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</si>
  <si>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</si>
  <si>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</si>
  <si>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</si>
  <si>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</si>
  <si>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</si>
  <si>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</si>
  <si>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</si>
  <si>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</si>
  <si>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</si>
  <si>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</si>
  <si>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</si>
  <si>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</si>
  <si>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</si>
  <si>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</si>
  <si>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</si>
  <si>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</si>
  <si>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</si>
  <si>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</si>
  <si>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</si>
  <si>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</si>
  <si>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</si>
  <si>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</si>
  <si>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</si>
  <si>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</si>
  <si>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</si>
  <si>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</si>
  <si>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</si>
  <si>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</si>
  <si>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</si>
  <si>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</si>
  <si>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</si>
  <si>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</si>
  <si>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</si>
  <si>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</si>
  <si>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</si>
  <si>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</si>
  <si>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</si>
  <si>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</si>
  <si>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</si>
  <si>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</si>
  <si>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</si>
  <si>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</si>
  <si>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</si>
  <si>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</si>
  <si>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</si>
  <si>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</si>
  <si>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</si>
  <si>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</si>
  <si>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</si>
  <si>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</si>
  <si>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</si>
  <si>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</si>
  <si>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</si>
  <si>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</si>
  <si>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</si>
  <si>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</si>
  <si>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</si>
  <si>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</si>
  <si>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</si>
  <si>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</si>
  <si>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</si>
  <si>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</si>
  <si>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</si>
  <si>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</si>
  <si>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</si>
  <si>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</si>
  <si>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</si>
  <si>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</si>
  <si>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</si>
  <si>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</si>
  <si>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</si>
  <si>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</si>
  <si>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</si>
  <si>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</si>
  <si>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</si>
  <si>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</si>
  <si>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</si>
  <si>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</si>
  <si>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</si>
  <si>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</si>
  <si>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</si>
  <si>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</si>
  <si>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</si>
  <si>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</si>
  <si>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</si>
  <si>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</si>
  <si>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</si>
  <si>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</si>
  <si>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</si>
  <si>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</si>
  <si>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</si>
  <si>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</si>
  <si>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</si>
  <si>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</si>
  <si>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</si>
  <si>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</si>
  <si>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</si>
  <si>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</si>
  <si>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</si>
  <si>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</si>
  <si>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</si>
  <si>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</si>
  <si>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</si>
  <si>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</si>
  <si>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</si>
  <si>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</si>
  <si>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</si>
  <si>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</si>
  <si>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</si>
  <si>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</si>
  <si>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</si>
  <si>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</si>
  <si>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</si>
  <si>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</si>
  <si>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</si>
  <si>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</si>
  <si>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</si>
  <si>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</si>
  <si>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</si>
  <si>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</si>
  <si>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</si>
  <si>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</si>
  <si>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</si>
  <si>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</si>
  <si>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</si>
  <si>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</si>
  <si>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</si>
  <si>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</si>
  <si>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</si>
  <si>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</si>
  <si>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</si>
  <si>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</si>
  <si>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</si>
  <si>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</si>
  <si>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</si>
  <si>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</si>
  <si>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</si>
  <si>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</si>
  <si>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</si>
  <si>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</si>
  <si>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</si>
  <si>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</si>
  <si>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</si>
  <si>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</si>
  <si>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</si>
  <si>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</si>
  <si>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</si>
  <si>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</si>
  <si>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</si>
  <si>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</si>
  <si>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</si>
  <si>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</si>
  <si>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</si>
  <si>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</si>
  <si>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</si>
  <si>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</si>
  <si>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</si>
  <si>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</si>
  <si>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</si>
  <si>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</si>
  <si>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</si>
  <si>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</si>
  <si>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</si>
  <si>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</si>
  <si>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</si>
  <si>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</si>
  <si>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</si>
  <si>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</si>
  <si>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</si>
  <si>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</si>
  <si>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</si>
  <si>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</si>
  <si>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</si>
  <si>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</si>
  <si>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</si>
  <si>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</si>
  <si>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</si>
  <si>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</si>
  <si>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</si>
  <si>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</si>
  <si>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</si>
  <si>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</si>
  <si>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</si>
  <si>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</si>
  <si>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</si>
  <si>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</si>
  <si>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</si>
  <si>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</si>
  <si>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</si>
  <si>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</si>
  <si>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</si>
  <si>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</si>
  <si>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</si>
  <si>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</si>
  <si>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</si>
  <si>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</si>
  <si>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</si>
  <si>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</si>
  <si>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</si>
  <si>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</si>
  <si>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</si>
  <si>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</si>
  <si>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</si>
  <si>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</si>
  <si>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</si>
  <si>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</si>
  <si>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</si>
  <si>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</si>
  <si>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</si>
  <si>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</si>
  <si>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</si>
  <si>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</si>
  <si>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</si>
  <si>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</si>
  <si>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</si>
  <si>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</si>
  <si>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</si>
  <si>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</si>
  <si>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</si>
  <si>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</si>
  <si>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</si>
  <si>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</si>
  <si>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</si>
  <si>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</si>
  <si>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</si>
  <si>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</si>
  <si>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</si>
  <si>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</si>
  <si>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</si>
  <si>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</si>
  <si>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</si>
  <si>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</si>
  <si>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</si>
  <si>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</si>
  <si>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</si>
  <si>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</si>
  <si>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</si>
  <si>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</si>
  <si>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</si>
  <si>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</si>
  <si>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</si>
  <si>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</si>
  <si>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</si>
  <si>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</si>
  <si>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</si>
  <si>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</si>
  <si>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</si>
  <si>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</si>
  <si>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</si>
  <si>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</si>
  <si>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</si>
  <si>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</si>
  <si>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</si>
  <si>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</si>
  <si>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</si>
  <si>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</si>
  <si>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</si>
  <si>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</si>
  <si>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</si>
  <si>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</si>
  <si>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</si>
  <si>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</si>
  <si>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</si>
  <si>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</si>
  <si>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</si>
  <si>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</si>
  <si>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</si>
  <si>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</si>
  <si>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</si>
  <si>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</si>
  <si>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</si>
  <si>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</si>
  <si>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</si>
  <si>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</si>
  <si>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</si>
  <si>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</si>
  <si>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</si>
  <si>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</si>
  <si>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</si>
  <si>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</si>
  <si>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</si>
  <si>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</si>
  <si>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</si>
  <si>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</si>
  <si>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</si>
  <si>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</si>
  <si>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</si>
  <si>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</si>
  <si>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</si>
  <si>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</si>
  <si>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</si>
  <si>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</si>
  <si>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</si>
  <si>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</si>
  <si>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</si>
  <si>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</si>
  <si>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</si>
  <si>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</si>
  <si>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</si>
  <si>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</si>
  <si>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</si>
  <si>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</si>
  <si>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</si>
  <si>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</si>
  <si>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</si>
  <si>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</si>
  <si>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</si>
  <si>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</si>
  <si>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</si>
  <si>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</si>
  <si>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</si>
  <si>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</si>
  <si>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</si>
  <si>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</si>
  <si>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</si>
  <si>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</si>
  <si>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</si>
  <si>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</si>
  <si>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</si>
  <si>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</si>
  <si>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</si>
  <si>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</si>
  <si>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</si>
  <si>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</si>
  <si>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</si>
  <si>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</si>
  <si>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</si>
  <si>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</si>
  <si>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</si>
  <si>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</si>
  <si>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</si>
  <si>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</si>
  <si>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</si>
  <si>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</si>
  <si>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</si>
  <si>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</si>
  <si>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</si>
  <si>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</si>
  <si>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</si>
  <si>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</si>
  <si>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</si>
  <si>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</si>
  <si>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</si>
  <si>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</si>
  <si>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</si>
  <si>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</si>
  <si>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</si>
  <si>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</si>
  <si>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</si>
  <si>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</si>
  <si>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</si>
  <si>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</si>
  <si>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</si>
  <si>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</si>
  <si>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</si>
  <si>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</si>
  <si>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</si>
  <si>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</si>
  <si>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</si>
  <si>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</si>
  <si>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</si>
  <si>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</si>
  <si>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</si>
  <si>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</si>
  <si>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</si>
  <si>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</si>
  <si>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</si>
  <si>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</si>
  <si>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</si>
  <si>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</si>
  <si>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</si>
  <si>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</si>
  <si>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</si>
  <si>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</si>
  <si>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</si>
  <si>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</si>
  <si>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</si>
  <si>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</si>
  <si>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</si>
  <si>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</si>
  <si>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</si>
  <si>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</si>
  <si>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</si>
  <si>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</si>
  <si>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</si>
  <si>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</si>
  <si>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</si>
  <si>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</si>
  <si>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</si>
  <si>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</si>
  <si>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</si>
  <si>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</si>
  <si>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</si>
  <si>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</si>
  <si>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</si>
  <si>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</si>
  <si>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</si>
  <si>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</si>
  <si>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</si>
  <si>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</si>
  <si>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</si>
  <si>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</si>
  <si>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</si>
  <si>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</si>
  <si>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</si>
  <si>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</si>
  <si>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</si>
  <si>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</si>
  <si>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</si>
  <si>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</si>
  <si>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</si>
  <si>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</si>
  <si>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</si>
  <si>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</si>
  <si>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</si>
  <si>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</si>
  <si>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</si>
  <si>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</si>
  <si>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</si>
  <si>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</si>
  <si>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</si>
  <si>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</si>
  <si>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</si>
  <si>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</si>
  <si>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</si>
  <si>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</si>
  <si>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</si>
  <si>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</si>
  <si>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</si>
  <si>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</si>
  <si>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</si>
  <si>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</si>
  <si>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</si>
  <si>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</si>
  <si>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</si>
  <si>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</si>
  <si>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</si>
  <si>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</si>
  <si>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</si>
  <si>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</si>
  <si>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</si>
  <si>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</si>
  <si>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</si>
  <si>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</si>
  <si>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</si>
  <si>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</si>
  <si>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</si>
  <si>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</si>
  <si>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</si>
  <si>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</si>
  <si>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</si>
  <si>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</si>
  <si>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</si>
  <si>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</si>
  <si>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</si>
  <si>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</si>
  <si>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</si>
  <si>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</si>
  <si>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</si>
  <si>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</si>
  <si>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</si>
  <si>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</si>
  <si>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</si>
  <si>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</si>
  <si>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</si>
  <si>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</si>
  <si>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</si>
  <si>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</si>
  <si>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</si>
  <si>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</si>
  <si>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</si>
  <si>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</si>
  <si>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</si>
  <si>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</si>
  <si>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</si>
  <si>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</si>
  <si>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</si>
  <si>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</si>
  <si>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</si>
  <si>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</si>
  <si>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</si>
  <si>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</si>
  <si>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</si>
  <si>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</si>
  <si>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</si>
  <si>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</si>
  <si>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</si>
  <si>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</si>
  <si>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</si>
  <si>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</si>
  <si>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</si>
  <si>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</si>
  <si>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</si>
  <si>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</si>
  <si>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</si>
  <si>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</si>
  <si>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</si>
  <si>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</si>
  <si>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</si>
  <si>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</si>
  <si>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</si>
  <si>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</si>
  <si>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</si>
  <si>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</si>
  <si>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</si>
  <si>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</si>
  <si>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</si>
  <si>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</si>
  <si>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</si>
  <si>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</si>
  <si>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</si>
  <si>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</si>
  <si>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</si>
  <si>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</si>
  <si>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</si>
  <si>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</si>
  <si>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</si>
  <si>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</si>
  <si>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</si>
  <si>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</si>
  <si>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</si>
  <si>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</si>
  <si>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</si>
  <si>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</si>
  <si>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</si>
  <si>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</si>
  <si>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</si>
  <si>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</si>
  <si>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</si>
  <si>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</si>
  <si>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</si>
  <si>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</si>
  <si>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</si>
  <si>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</si>
  <si>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</si>
  <si>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</si>
  <si>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</si>
  <si>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</si>
  <si>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</si>
  <si>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</si>
  <si>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</si>
  <si>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</si>
  <si>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</si>
  <si>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</si>
  <si>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</si>
  <si>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</si>
  <si>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</si>
  <si>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</si>
  <si>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</si>
  <si>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</si>
  <si>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</si>
  <si>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</si>
  <si>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</si>
  <si>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</si>
  <si>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</si>
  <si>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</si>
  <si>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</si>
  <si>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</si>
  <si>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</si>
  <si>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</si>
  <si>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</si>
  <si>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</si>
  <si>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</si>
  <si>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</si>
  <si>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</si>
  <si>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</si>
  <si>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</si>
  <si>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</si>
  <si>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</si>
  <si>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</si>
  <si>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</si>
  <si>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</si>
  <si>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</si>
  <si>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</si>
  <si>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</si>
  <si>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</si>
  <si>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</si>
  <si>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</si>
  <si>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</si>
  <si>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</si>
  <si>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</si>
  <si>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</si>
  <si>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</si>
  <si>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</si>
  <si>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</si>
  <si>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</si>
  <si>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</si>
  <si>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</si>
  <si>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</si>
  <si>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</si>
  <si>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</si>
  <si>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</si>
  <si>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</si>
  <si>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</si>
  <si>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</si>
  <si>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</si>
  <si>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</si>
  <si>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</si>
  <si>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</si>
  <si>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</si>
  <si>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</si>
  <si>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</si>
  <si>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</si>
  <si>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</si>
  <si>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</si>
  <si>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</si>
  <si>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</si>
  <si>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</si>
  <si>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</si>
  <si>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</si>
  <si>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</si>
  <si>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</si>
  <si>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</si>
  <si>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</si>
  <si>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</si>
  <si>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</si>
  <si>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</si>
  <si>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</si>
  <si>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</si>
  <si>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</si>
  <si>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</si>
  <si>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</si>
  <si>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</si>
  <si>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</si>
  <si>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</si>
  <si>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</si>
  <si>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</si>
  <si>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</si>
  <si>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</si>
  <si>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</si>
  <si>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</si>
  <si>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</si>
  <si>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</si>
  <si>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</si>
  <si>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</si>
  <si>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</si>
  <si>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</si>
  <si>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</si>
  <si>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</si>
  <si>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</si>
  <si>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</si>
  <si>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</si>
  <si>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</si>
  <si>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</si>
  <si>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</si>
  <si>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</si>
  <si>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</si>
  <si>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</si>
  <si>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</si>
  <si>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</si>
  <si>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</si>
  <si>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</si>
  <si>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</si>
  <si>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</si>
  <si>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</si>
  <si>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</si>
  <si>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</si>
  <si>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</si>
  <si>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</si>
  <si>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</si>
  <si>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</si>
  <si>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</si>
  <si>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</si>
  <si>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</si>
  <si>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</si>
  <si>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</si>
  <si>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</si>
  <si>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</si>
  <si>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</si>
  <si>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</si>
  <si>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</si>
  <si>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</si>
  <si>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</si>
  <si>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</si>
  <si>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</si>
  <si>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</si>
  <si>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</si>
  <si>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</si>
  <si>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</si>
  <si>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</si>
  <si>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</si>
  <si>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</si>
  <si>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</si>
  <si>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</si>
  <si>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</si>
  <si>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</si>
  <si>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</si>
  <si>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</si>
  <si>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</si>
  <si>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</si>
  <si>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</si>
  <si>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</si>
  <si>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</si>
  <si>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</si>
  <si>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</si>
  <si>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</si>
  <si>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</si>
  <si>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</si>
  <si>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</si>
  <si>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</si>
  <si>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</si>
  <si>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</si>
  <si>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</si>
  <si>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</si>
  <si>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</si>
  <si>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</si>
  <si>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</si>
  <si>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</si>
  <si>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</si>
  <si>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</si>
  <si>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</si>
  <si>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</si>
  <si>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</si>
  <si>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</si>
  <si>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</si>
  <si>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</si>
  <si>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</si>
  <si>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</si>
  <si>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</si>
  <si>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</si>
  <si>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</si>
  <si>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</si>
  <si>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</si>
  <si>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</si>
  <si>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</si>
  <si>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</si>
  <si>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</si>
  <si>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</si>
  <si>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</si>
  <si>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</si>
  <si>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</si>
  <si>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</si>
  <si>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</si>
  <si>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</si>
  <si>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</si>
  <si>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</si>
  <si>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</si>
  <si>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</si>
  <si>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</si>
  <si>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</si>
  <si>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</si>
  <si>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</si>
  <si>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</si>
  <si>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</si>
  <si>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</si>
  <si>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</si>
  <si>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</si>
  <si>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</si>
  <si>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</si>
  <si>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</si>
  <si>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</si>
  <si>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</si>
  <si>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</si>
  <si>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</si>
  <si>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</si>
  <si>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</si>
  <si>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</si>
  <si>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</si>
  <si>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</si>
  <si>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</si>
  <si>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</si>
  <si>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</si>
  <si>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</si>
  <si>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</si>
  <si>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</si>
  <si>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</si>
  <si>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</si>
  <si>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</si>
  <si>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</si>
  <si>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</si>
  <si>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</si>
  <si>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</si>
  <si>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</si>
  <si>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</si>
  <si>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</si>
  <si>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</si>
  <si>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</si>
  <si>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</si>
  <si>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</si>
  <si>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</si>
  <si>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</si>
  <si>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</si>
  <si>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</si>
  <si>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</si>
  <si>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</si>
  <si>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</si>
  <si>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</si>
  <si>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</si>
  <si>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</si>
  <si>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</si>
  <si>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</si>
  <si>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</si>
  <si>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</si>
  <si>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</si>
  <si>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</si>
  <si>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</si>
  <si>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</si>
  <si>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</si>
  <si>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</si>
  <si>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</si>
  <si>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</si>
  <si>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</si>
  <si>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</si>
  <si>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</si>
  <si>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</si>
  <si>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</si>
  <si>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</si>
  <si>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</si>
  <si>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</si>
  <si>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</si>
  <si>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</si>
  <si>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</si>
  <si>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</si>
  <si>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</si>
  <si>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</si>
  <si>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</si>
  <si>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</si>
  <si>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</si>
  <si>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</si>
  <si>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</si>
  <si>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</si>
  <si>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</si>
  <si>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</si>
  <si>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</si>
  <si>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</si>
  <si>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</si>
  <si>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</si>
  <si>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</si>
  <si>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</si>
  <si>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</si>
  <si>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</si>
  <si>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</si>
  <si>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</si>
  <si>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</si>
  <si>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</si>
  <si>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</si>
  <si>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</si>
  <si>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</si>
  <si>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</si>
  <si>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</si>
  <si>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</si>
  <si>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</si>
  <si>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</si>
  <si>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</si>
  <si>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</si>
  <si>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</si>
  <si>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</si>
  <si>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</si>
  <si>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</si>
  <si>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</si>
  <si>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</si>
  <si>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</si>
  <si>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</si>
  <si>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</si>
  <si>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</si>
  <si>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</si>
  <si>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</si>
  <si>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</si>
  <si>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</si>
  <si>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</si>
  <si>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</si>
  <si>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</si>
  <si>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</si>
  <si>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</si>
  <si>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</si>
  <si>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</si>
  <si>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</si>
  <si>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</si>
  <si>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</si>
  <si>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</si>
  <si>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</si>
  <si>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</si>
  <si>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</si>
  <si>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</si>
  <si>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</si>
  <si>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</si>
  <si>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</si>
  <si>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</si>
  <si>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</si>
  <si>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</si>
  <si>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</si>
  <si>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</si>
  <si>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</si>
  <si>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</si>
  <si>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</si>
  <si>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</si>
  <si>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</si>
  <si>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</si>
  <si>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</si>
  <si>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</si>
  <si>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</si>
  <si>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</si>
  <si>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</si>
  <si>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</si>
  <si>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</si>
  <si>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</si>
  <si>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</si>
  <si>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</si>
  <si>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</si>
  <si>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</si>
  <si>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</si>
  <si>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</si>
  <si>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</si>
  <si>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</si>
  <si>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</si>
  <si>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</si>
  <si>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</si>
  <si>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</si>
  <si>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</si>
  <si>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</si>
  <si>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</si>
  <si>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</si>
  <si>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</si>
  <si>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</si>
  <si>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</si>
  <si>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</si>
  <si>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</si>
  <si>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</si>
  <si>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</si>
  <si>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</si>
  <si>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</si>
  <si>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</si>
  <si>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</si>
  <si>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</si>
  <si>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</si>
  <si>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</si>
  <si>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</si>
  <si>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</si>
  <si>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</si>
  <si>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</si>
  <si>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</si>
  <si>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</si>
  <si>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</si>
  <si>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</si>
  <si>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</si>
  <si>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</si>
  <si>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</si>
  <si>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</si>
  <si>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</si>
  <si>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</si>
  <si>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</si>
  <si>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</si>
  <si>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</si>
  <si>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</si>
  <si>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</si>
  <si>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</si>
  <si>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</si>
  <si>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</si>
  <si>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</si>
  <si>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</si>
  <si>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</si>
  <si>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</si>
  <si>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</si>
  <si>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</si>
  <si>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</si>
  <si>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</si>
  <si>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</si>
  <si>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</si>
  <si>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</si>
  <si>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</si>
  <si>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</si>
  <si>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</si>
  <si>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</si>
  <si>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</si>
  <si>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</si>
  <si>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</si>
  <si>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</si>
  <si>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</si>
  <si>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</si>
  <si>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</si>
  <si>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</si>
  <si>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</si>
  <si>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</si>
  <si>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</si>
  <si>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</si>
  <si>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</si>
  <si>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</si>
  <si>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</si>
  <si>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</si>
  <si>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</si>
  <si>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</si>
  <si>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</si>
  <si>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</si>
  <si>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</si>
  <si>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</si>
  <si>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</si>
  <si>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</si>
  <si>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</si>
  <si>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</si>
  <si>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</si>
  <si>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</si>
  <si>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</si>
  <si>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</si>
  <si>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</si>
  <si>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</si>
  <si>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</si>
  <si>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</si>
  <si>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</si>
  <si>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</si>
  <si>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</si>
  <si>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</si>
  <si>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</si>
  <si>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</si>
  <si>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</si>
  <si>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</si>
  <si>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</si>
  <si>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</si>
  <si>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</si>
  <si>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</si>
  <si>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</si>
  <si>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</si>
  <si>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</si>
  <si>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</si>
  <si>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</si>
  <si>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</si>
  <si>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</si>
  <si>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</si>
  <si>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</si>
  <si>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</si>
  <si>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</si>
  <si>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</si>
  <si>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</si>
  <si>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</si>
  <si>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</si>
  <si>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</si>
  <si>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</si>
  <si>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</si>
  <si>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</si>
  <si>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</si>
  <si>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</si>
  <si>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</si>
  <si>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</si>
  <si>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</si>
  <si>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</si>
  <si>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</si>
  <si>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</si>
  <si>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</si>
  <si>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</si>
  <si>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</si>
  <si>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</si>
  <si>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</si>
  <si>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</si>
  <si>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</si>
  <si>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</si>
  <si>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</si>
  <si>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</si>
  <si>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</si>
  <si>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</si>
  <si>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</si>
  <si>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</si>
  <si>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</si>
  <si>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</si>
  <si>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</si>
  <si>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</si>
  <si>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</si>
  <si>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</si>
  <si>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</si>
  <si>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</si>
  <si>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</si>
  <si>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</si>
  <si>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</si>
  <si>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</si>
  <si>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</si>
  <si>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</si>
  <si>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</si>
  <si>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</si>
  <si>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</si>
  <si>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</si>
  <si>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</si>
  <si>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</si>
  <si>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</si>
  <si>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</si>
  <si>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</si>
  <si>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</si>
  <si>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</si>
  <si>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</si>
  <si>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</si>
  <si>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</si>
  <si>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</si>
  <si>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</si>
  <si>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</si>
  <si>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</si>
  <si>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</si>
  <si>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</si>
  <si>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</si>
  <si>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</si>
  <si>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</si>
  <si>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</si>
  <si>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</si>
  <si>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</si>
  <si>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</si>
  <si>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</si>
  <si>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</si>
  <si>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</si>
  <si>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</si>
  <si>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</si>
  <si>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</si>
  <si>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</si>
  <si>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</si>
  <si>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</si>
  <si>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</si>
  <si>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</si>
  <si>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</si>
  <si>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</si>
  <si>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</si>
  <si>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</si>
  <si>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</si>
  <si>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</si>
  <si>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</si>
  <si>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</si>
  <si>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</si>
  <si>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</si>
  <si>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</si>
  <si>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</si>
  <si>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</si>
  <si>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</si>
  <si>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</si>
  <si>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</si>
  <si>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</si>
  <si>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</si>
  <si>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</si>
  <si>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</si>
  <si>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</si>
  <si>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</si>
  <si>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</si>
  <si>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</si>
  <si>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</si>
  <si>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</si>
  <si>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</si>
  <si>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</si>
  <si>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</si>
  <si>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</si>
  <si>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</si>
  <si>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</si>
  <si>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</si>
  <si>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</si>
  <si>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</si>
  <si>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</si>
  <si>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</si>
  <si>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</si>
  <si>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</si>
  <si>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</si>
  <si>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</si>
  <si>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</si>
  <si>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</si>
  <si>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</si>
  <si>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</si>
  <si>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</si>
  <si>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</si>
  <si>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</si>
  <si>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</si>
  <si>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</si>
  <si>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</si>
  <si>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</si>
  <si>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</si>
  <si>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</si>
  <si>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</si>
  <si>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</si>
  <si>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</si>
  <si>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</si>
  <si>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</si>
  <si>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</si>
  <si>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</si>
  <si>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</si>
  <si>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</si>
  <si>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</si>
  <si>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</si>
  <si>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</si>
  <si>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</si>
  <si>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</si>
  <si>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</si>
  <si>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</si>
  <si>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</si>
  <si>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</si>
  <si>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</si>
  <si>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</si>
  <si>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</si>
  <si>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</si>
  <si>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</si>
  <si>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</si>
  <si>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</si>
  <si>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</si>
  <si>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</si>
  <si>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</si>
  <si>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</si>
  <si>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</si>
  <si>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</si>
  <si>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</si>
  <si>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</si>
  <si>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</si>
  <si>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</si>
  <si>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</si>
  <si>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</si>
  <si>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</si>
  <si>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</si>
  <si>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</si>
  <si>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</si>
  <si>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</si>
  <si>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</si>
  <si>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</si>
  <si>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</si>
  <si>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</si>
  <si>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</si>
  <si>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</si>
  <si>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</si>
  <si>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</si>
  <si>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</si>
  <si>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</si>
  <si>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</si>
  <si>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</si>
  <si>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</si>
  <si>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</si>
  <si>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</si>
  <si>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</si>
  <si>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</si>
  <si>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</si>
  <si>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</si>
  <si>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</si>
  <si>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</si>
  <si>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</si>
  <si>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</si>
  <si>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</si>
  <si>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</si>
  <si>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</si>
  <si>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</si>
  <si>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</si>
  <si>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</si>
  <si>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</si>
  <si>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</si>
  <si>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</si>
  <si>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</si>
  <si>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</si>
  <si>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</si>
  <si>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</si>
  <si>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</si>
  <si>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</si>
  <si>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</si>
  <si>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</si>
  <si>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</si>
  <si>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</si>
  <si>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</si>
  <si>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</si>
  <si>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</si>
  <si>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</si>
  <si>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</si>
  <si>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</si>
  <si>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</si>
  <si>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</si>
  <si>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</si>
  <si>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</si>
  <si>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</si>
  <si>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</si>
  <si>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</si>
  <si>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</si>
  <si>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</si>
  <si>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</si>
  <si>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</si>
  <si>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</si>
  <si>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</si>
  <si>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</si>
  <si>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</si>
  <si>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</si>
  <si>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</si>
  <si>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</si>
  <si>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</si>
  <si>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</si>
  <si>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</si>
  <si>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</si>
  <si>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</si>
  <si>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</si>
  <si>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</si>
  <si>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</si>
  <si>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</si>
  <si>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</si>
  <si>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</si>
  <si>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</si>
  <si>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</si>
  <si>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</si>
  <si>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</si>
  <si>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</si>
  <si>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</si>
  <si>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</si>
  <si>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</si>
  <si>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</si>
  <si>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</si>
  <si>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</si>
  <si>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</si>
  <si>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</si>
  <si>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</si>
  <si>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</si>
  <si>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</si>
  <si>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</si>
  <si>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</si>
  <si>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</si>
  <si>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</si>
  <si>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</si>
  <si>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</si>
  <si>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</si>
  <si>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</si>
  <si>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</si>
  <si>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</si>
  <si>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</si>
  <si>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</si>
  <si>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</si>
  <si>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</si>
  <si>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</si>
  <si>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</si>
  <si>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</si>
  <si>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</si>
  <si>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</si>
  <si>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</si>
  <si>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</si>
  <si>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</si>
  <si>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</si>
  <si>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</si>
  <si>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</si>
  <si>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</si>
  <si>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</si>
  <si>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</si>
  <si>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</si>
  <si>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</si>
  <si>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</si>
  <si>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</si>
  <si>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</si>
  <si>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</si>
  <si>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</si>
  <si>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</si>
  <si>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</si>
  <si>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</si>
  <si>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</si>
  <si>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</si>
  <si>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</si>
  <si>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</si>
  <si>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</si>
  <si>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</si>
  <si>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</si>
  <si>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</si>
  <si>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</si>
  <si>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</si>
  <si>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</si>
  <si>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</si>
  <si>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</si>
  <si>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</si>
  <si>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</si>
  <si>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</si>
  <si>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</si>
  <si>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</si>
  <si>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</si>
  <si>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</si>
  <si>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</si>
  <si>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</si>
  <si>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</si>
  <si>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</si>
  <si>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</si>
  <si>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</si>
  <si>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</si>
  <si>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</si>
  <si>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</si>
  <si>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</si>
  <si>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</si>
  <si>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</si>
  <si>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</si>
  <si>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</si>
  <si>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</si>
  <si>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</si>
  <si>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</si>
  <si>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</si>
  <si>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</si>
  <si>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</si>
  <si>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</si>
  <si>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</si>
  <si>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</si>
  <si>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</si>
  <si>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</si>
  <si>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</si>
  <si>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</si>
  <si>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</si>
  <si>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</si>
  <si>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</si>
  <si>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</si>
  <si>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</si>
  <si>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</si>
  <si>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</si>
  <si>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</si>
  <si>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</si>
  <si>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</si>
  <si>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</si>
  <si>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</si>
  <si>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</si>
  <si>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</si>
  <si>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</si>
  <si>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</si>
  <si>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</si>
  <si>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</si>
  <si>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</si>
  <si>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</si>
  <si>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</si>
  <si>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</si>
  <si>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</si>
  <si>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</si>
  <si>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</si>
  <si>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</si>
  <si>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</si>
  <si>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</si>
  <si>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</si>
  <si>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</si>
  <si>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</si>
  <si>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</si>
  <si>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</si>
  <si>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</si>
  <si>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</si>
  <si>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</si>
  <si>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</si>
  <si>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</si>
  <si>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</si>
  <si>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</si>
  <si>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</si>
  <si>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</si>
  <si>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</si>
  <si>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</si>
  <si>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</si>
  <si>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</si>
  <si>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</si>
  <si>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</si>
  <si>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</si>
  <si>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</si>
  <si>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</si>
  <si>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</si>
  <si>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</si>
  <si>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</si>
  <si>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</si>
  <si>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</si>
  <si>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</si>
  <si>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</si>
  <si>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</si>
  <si>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</si>
  <si>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</si>
  <si>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</si>
  <si>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</si>
  <si>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</si>
  <si>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</si>
  <si>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</si>
  <si>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</si>
  <si>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</si>
  <si>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</si>
  <si>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</si>
  <si>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</si>
  <si>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</si>
  <si>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</si>
  <si>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</si>
  <si>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</si>
  <si>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</si>
  <si>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</si>
  <si>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</si>
  <si>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</si>
  <si>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</si>
  <si>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</si>
  <si>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</si>
  <si>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</si>
  <si>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</si>
  <si>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</si>
  <si>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</si>
  <si>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</si>
  <si>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</si>
  <si>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</si>
  <si>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</si>
  <si>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</si>
  <si>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</si>
  <si>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</si>
  <si>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</si>
  <si>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</si>
  <si>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</si>
  <si>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</si>
  <si>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</si>
  <si>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</si>
  <si>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</si>
  <si>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</si>
  <si>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</si>
  <si>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</si>
  <si>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</si>
  <si>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</si>
  <si>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</si>
  <si>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</si>
  <si>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</si>
  <si>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</si>
  <si>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</si>
  <si>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</si>
  <si>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</si>
  <si>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</si>
  <si>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</si>
  <si>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</si>
  <si>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</si>
  <si>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</si>
  <si>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</si>
  <si>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</si>
  <si>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</si>
  <si>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</si>
  <si>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</si>
  <si>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</si>
  <si>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</si>
  <si>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</si>
  <si>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</si>
  <si>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</si>
  <si>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</si>
  <si>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</si>
  <si>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</si>
  <si>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</si>
  <si>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</si>
  <si>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</si>
  <si>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</si>
  <si>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</si>
  <si>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</si>
  <si>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</si>
  <si>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</si>
  <si>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</si>
  <si>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</si>
  <si>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</si>
  <si>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</si>
  <si>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</si>
  <si>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</si>
  <si>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</si>
  <si>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</si>
  <si>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</si>
  <si>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</si>
  <si>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</si>
  <si>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</si>
  <si>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</si>
  <si>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</si>
  <si>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</si>
  <si>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</si>
  <si>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</si>
  <si>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</si>
  <si>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</si>
  <si>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</si>
  <si>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</si>
  <si>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</si>
  <si>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</si>
  <si>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</si>
  <si>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</si>
  <si>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</si>
  <si>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</si>
  <si>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</si>
  <si>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</si>
  <si>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</si>
  <si>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</si>
  <si>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</si>
  <si>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</si>
  <si>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</si>
  <si>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</si>
  <si>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</si>
  <si>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</si>
  <si>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</si>
  <si>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</si>
  <si>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</si>
  <si>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</si>
  <si>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</si>
  <si>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</si>
  <si>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</si>
  <si>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</si>
  <si>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</si>
  <si>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</si>
  <si>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</si>
  <si>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</si>
  <si>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</si>
  <si>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</si>
  <si>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</si>
  <si>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</si>
  <si>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</si>
  <si>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</si>
  <si>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</si>
  <si>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</si>
  <si>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</si>
  <si>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</si>
  <si>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</si>
  <si>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</si>
  <si>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</si>
  <si>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</si>
  <si>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</si>
  <si>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</si>
  <si>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</si>
  <si>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</si>
  <si>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</si>
  <si>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</si>
  <si>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</si>
  <si>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</si>
  <si>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</si>
  <si>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</si>
  <si>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</si>
  <si>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</si>
  <si>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</si>
  <si>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</si>
  <si>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</si>
  <si>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</si>
  <si>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</si>
  <si>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</si>
  <si>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</si>
  <si>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</si>
  <si>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</si>
  <si>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</si>
  <si>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</si>
  <si>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</si>
  <si>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</si>
  <si>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</si>
  <si>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</si>
  <si>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</si>
  <si>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</si>
  <si>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</si>
  <si>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</si>
  <si>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</si>
  <si>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</si>
  <si>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</si>
  <si>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</si>
  <si>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</si>
  <si>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</si>
  <si>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</si>
  <si>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</si>
  <si>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</si>
  <si>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</si>
  <si>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</si>
  <si>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</si>
  <si>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</si>
  <si>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</si>
  <si>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</si>
  <si>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</si>
  <si>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</si>
  <si>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</si>
  <si>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</si>
  <si>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</si>
  <si>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</si>
  <si>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</si>
  <si>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</si>
  <si>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</si>
  <si>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</si>
  <si>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</si>
  <si>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</si>
  <si>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</si>
  <si>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</si>
  <si>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</si>
  <si>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</si>
  <si>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</si>
  <si>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</si>
  <si>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</si>
  <si>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</si>
  <si>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</si>
  <si>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</si>
  <si>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</si>
  <si>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</si>
  <si>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</si>
  <si>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</si>
  <si>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</si>
  <si>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</si>
  <si>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</si>
  <si>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</si>
  <si>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</si>
  <si>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</si>
  <si>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</si>
  <si>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</si>
  <si>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</si>
  <si>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</si>
  <si>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</si>
  <si>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</si>
  <si>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</si>
  <si>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</si>
  <si>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</si>
  <si>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</si>
  <si>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</si>
  <si>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</si>
  <si>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</si>
  <si>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</si>
  <si>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</si>
  <si>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</si>
  <si>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</si>
  <si>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</si>
  <si>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</si>
  <si>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</si>
  <si>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</si>
  <si>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</si>
  <si>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</si>
  <si>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</si>
  <si>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</si>
  <si>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</si>
  <si>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</si>
  <si>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</si>
  <si>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</si>
  <si>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</si>
  <si>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</si>
  <si>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</si>
  <si>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</si>
  <si>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</si>
  <si>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</si>
  <si>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</si>
  <si>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</si>
  <si>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</si>
  <si>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</si>
  <si>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</si>
  <si>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</si>
  <si>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</si>
  <si>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</si>
  <si>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</si>
  <si>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</si>
  <si>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</si>
  <si>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</si>
  <si>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</si>
  <si>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</si>
  <si>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</si>
  <si>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</si>
  <si>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</si>
  <si>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</si>
  <si>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</si>
  <si>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</si>
  <si>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</si>
  <si>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</si>
  <si>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</si>
  <si>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</si>
  <si>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</si>
  <si>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</si>
  <si>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</si>
  <si>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</si>
  <si>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</si>
  <si>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</si>
  <si>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</si>
  <si>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</si>
  <si>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</si>
  <si>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</si>
  <si>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</si>
  <si>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</si>
  <si>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</si>
  <si>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</si>
  <si>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</si>
  <si>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</si>
  <si>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</si>
  <si>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</si>
  <si>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</si>
  <si>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</si>
  <si>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</si>
  <si>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</si>
  <si>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</si>
  <si>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</si>
  <si>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</si>
  <si>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</si>
  <si>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</si>
  <si>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</si>
  <si>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</si>
  <si>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</si>
  <si>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</si>
  <si>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</si>
  <si>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</si>
  <si>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</si>
  <si>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</si>
  <si>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</si>
  <si>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</si>
  <si>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</si>
  <si>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</si>
  <si>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</si>
  <si>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</si>
  <si>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</si>
  <si>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</si>
  <si>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</si>
  <si>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</si>
  <si>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</si>
  <si>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</si>
  <si>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</si>
  <si>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</si>
  <si>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</si>
  <si>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</si>
  <si>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</si>
  <si>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</si>
  <si>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</si>
  <si>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</si>
  <si>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</si>
  <si>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</si>
  <si>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</si>
  <si>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</si>
  <si>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</si>
  <si>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</si>
  <si>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</si>
  <si>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</si>
  <si>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</si>
  <si>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</si>
  <si>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</si>
  <si>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</si>
  <si>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</si>
  <si>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</si>
  <si>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</si>
  <si>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</si>
  <si>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</si>
  <si>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</si>
  <si>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</si>
  <si>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</si>
  <si>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</si>
  <si>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</si>
  <si>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</si>
  <si>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</si>
  <si>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</si>
  <si>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</si>
  <si>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</si>
  <si>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</si>
  <si>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</si>
  <si>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</si>
  <si>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</si>
  <si>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</si>
  <si>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</si>
  <si>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</si>
  <si>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</si>
  <si>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</si>
  <si>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</si>
  <si>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</si>
  <si>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</si>
  <si>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</si>
  <si>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</si>
  <si>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</si>
  <si>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</si>
  <si>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</si>
  <si>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</si>
  <si>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</si>
  <si>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</si>
  <si>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</si>
  <si>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</si>
  <si>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</si>
  <si>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</si>
  <si>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</si>
  <si>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</si>
  <si>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</si>
  <si>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</si>
  <si>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</si>
  <si>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</si>
  <si>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</si>
  <si>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</si>
  <si>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</si>
  <si>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</si>
  <si>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</si>
  <si>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</si>
  <si>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</si>
  <si>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</si>
  <si>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</si>
  <si>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</si>
  <si>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</si>
  <si>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</si>
  <si>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</si>
  <si>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</si>
  <si>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</si>
  <si>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</si>
  <si>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</si>
  <si>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</si>
  <si>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</si>
  <si>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</si>
  <si>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</si>
  <si>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</si>
  <si>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</si>
  <si>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</si>
  <si>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</si>
  <si>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</si>
  <si>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</si>
  <si>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</si>
  <si>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</si>
  <si>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</si>
  <si>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</si>
  <si>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</si>
  <si>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</si>
  <si>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</si>
  <si>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</si>
  <si>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</si>
  <si>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</si>
  <si>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</si>
  <si>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</si>
  <si>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</si>
  <si>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</si>
  <si>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</si>
  <si>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</si>
  <si>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</si>
  <si>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</si>
  <si>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</si>
  <si>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</si>
  <si>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</si>
  <si>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</si>
  <si>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</si>
  <si>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</si>
  <si>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</si>
  <si>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</si>
  <si>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</si>
  <si>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</si>
  <si>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</si>
  <si>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</si>
  <si>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</si>
  <si>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</si>
  <si>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</si>
  <si>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</si>
  <si>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</si>
  <si>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</si>
  <si>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</si>
  <si>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</si>
  <si>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</si>
  <si>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</si>
  <si>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</si>
  <si>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</si>
  <si>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</si>
  <si>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</si>
  <si>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</si>
  <si>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</si>
  <si>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</si>
  <si>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</si>
  <si>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</si>
  <si>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</si>
  <si>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</si>
  <si>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</si>
  <si>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</si>
  <si>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</si>
  <si>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</si>
  <si>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</si>
  <si>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</si>
  <si>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</si>
  <si>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</si>
  <si>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</si>
  <si>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</si>
  <si>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</si>
  <si>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</si>
  <si>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</si>
  <si>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</si>
  <si>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</si>
  <si>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</si>
  <si>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</si>
  <si>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</si>
  <si>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</si>
  <si>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</si>
  <si>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</si>
  <si>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</si>
  <si>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</si>
  <si>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</si>
  <si>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</si>
  <si>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</si>
  <si>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</si>
  <si>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</si>
  <si>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</si>
  <si>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</si>
  <si>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</si>
  <si>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</si>
  <si>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</si>
  <si>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</si>
  <si>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</si>
  <si>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</si>
  <si>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</si>
  <si>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</si>
  <si>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</si>
  <si>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</si>
  <si>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</si>
  <si>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</si>
  <si>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</si>
  <si>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</si>
  <si>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</si>
  <si>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</si>
  <si>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</si>
  <si>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</si>
  <si>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</si>
  <si>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</si>
  <si>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</si>
  <si>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</si>
  <si>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</si>
  <si>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</si>
  <si>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</si>
  <si>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</si>
  <si>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</si>
  <si>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</si>
  <si>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</si>
  <si>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</si>
  <si>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</si>
  <si>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</si>
  <si>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</si>
  <si>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</si>
  <si>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</si>
  <si>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</si>
  <si>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</si>
  <si>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</si>
  <si>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</si>
  <si>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</si>
  <si>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</si>
  <si>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</si>
  <si>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</si>
  <si>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</si>
  <si>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</si>
  <si>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</si>
  <si>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</si>
  <si>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</si>
  <si>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</si>
  <si>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</si>
  <si>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</si>
  <si>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</si>
  <si>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</si>
  <si>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</si>
  <si>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</si>
  <si>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</si>
  <si>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</si>
  <si>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</si>
  <si>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</si>
  <si>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</si>
  <si>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</si>
  <si>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</si>
  <si>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</si>
  <si>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</si>
  <si>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</si>
  <si>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</si>
  <si>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</si>
  <si>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</si>
  <si>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</si>
  <si>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</si>
  <si>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</si>
  <si>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</si>
  <si>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</si>
  <si>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</si>
  <si>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</si>
  <si>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</si>
  <si>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</si>
  <si>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</si>
  <si>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</si>
  <si>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</si>
  <si>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</si>
  <si>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</si>
  <si>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</si>
  <si>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</si>
  <si>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</si>
  <si>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</si>
  <si>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</si>
  <si>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</si>
  <si>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</si>
  <si>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</si>
  <si>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</si>
  <si>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</si>
  <si>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</si>
  <si>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</si>
  <si>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</si>
  <si>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</si>
  <si>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</si>
  <si>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</si>
  <si>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</si>
  <si>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</si>
  <si>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</si>
  <si>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</si>
  <si>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</si>
  <si>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</si>
  <si>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</si>
  <si>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</si>
  <si>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</si>
  <si>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</si>
  <si>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</si>
  <si>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</si>
  <si>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</si>
  <si>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</si>
  <si>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</si>
  <si>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</si>
  <si>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</si>
  <si>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</si>
  <si>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</si>
  <si>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</si>
  <si>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</si>
  <si>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</si>
  <si>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</si>
  <si>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</si>
  <si>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</si>
  <si>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</si>
  <si>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</si>
  <si>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</si>
  <si>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</si>
  <si>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</si>
  <si>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</si>
  <si>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</si>
  <si>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</si>
  <si>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</si>
  <si>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</si>
  <si>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</si>
  <si>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</si>
  <si>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</si>
  <si>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</si>
  <si>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</si>
  <si>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</si>
  <si>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</si>
  <si>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</si>
  <si>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</si>
  <si>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</si>
  <si>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</si>
  <si>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</si>
  <si>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</si>
  <si>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</si>
  <si>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</si>
  <si>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</si>
  <si>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</si>
  <si>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</si>
  <si>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</si>
  <si>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</si>
  <si>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</si>
  <si>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</si>
  <si>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</si>
  <si>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</si>
  <si>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</si>
  <si>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</si>
  <si>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</si>
  <si>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</si>
  <si>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</si>
  <si>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</si>
  <si>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</si>
  <si>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</si>
  <si>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</si>
  <si>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</si>
  <si>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</si>
  <si>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</si>
  <si>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</si>
  <si>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</si>
  <si>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</si>
  <si>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</si>
  <si>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</si>
  <si>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</si>
  <si>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</si>
  <si>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</si>
  <si>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</si>
  <si>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</si>
  <si>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</si>
  <si>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</si>
  <si>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</si>
  <si>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</si>
  <si>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</si>
  <si>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</si>
  <si>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</si>
  <si>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</si>
  <si>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</si>
  <si>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</si>
  <si>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</si>
  <si>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</si>
  <si>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</si>
  <si>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</si>
  <si>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</si>
  <si>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</si>
  <si>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</si>
  <si>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</si>
  <si>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</si>
  <si>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</si>
  <si>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</si>
  <si>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</si>
  <si>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</si>
  <si>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</si>
  <si>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</si>
  <si>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</si>
  <si>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</si>
  <si>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</si>
  <si>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</si>
  <si>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</si>
  <si>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</si>
  <si>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</si>
  <si>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</si>
  <si>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</si>
  <si>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</si>
  <si>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</si>
  <si>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</si>
  <si>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</si>
  <si>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</si>
  <si>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</si>
  <si>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</si>
  <si>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</si>
  <si>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</si>
  <si>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</si>
  <si>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</si>
  <si>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</si>
  <si>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</si>
  <si>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</si>
  <si>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</si>
  <si>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</si>
  <si>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</si>
  <si>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</si>
  <si>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</si>
  <si>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</si>
  <si>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</si>
  <si>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</si>
  <si>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</si>
  <si>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</si>
  <si>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</si>
  <si>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</si>
  <si>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</si>
  <si>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</si>
  <si>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</si>
  <si>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</si>
  <si>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</si>
  <si>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</si>
  <si>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</si>
  <si>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</si>
  <si>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</si>
  <si>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</si>
  <si>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</si>
  <si>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</si>
  <si>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</si>
  <si>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</si>
  <si>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</si>
  <si>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</si>
  <si>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</si>
  <si>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</si>
  <si>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</si>
  <si>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</si>
  <si>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</si>
  <si>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</si>
  <si>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</si>
  <si>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</si>
  <si>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</si>
  <si>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</si>
  <si>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</si>
  <si>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</si>
  <si>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</si>
  <si>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</si>
  <si>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</si>
  <si>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</si>
  <si>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</si>
  <si>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</si>
  <si>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</si>
  <si>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</si>
  <si>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</si>
  <si>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</si>
  <si>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</si>
  <si>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</si>
  <si>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</si>
  <si>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</si>
  <si>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</si>
  <si>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</si>
  <si>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</si>
  <si>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</si>
  <si>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</si>
  <si>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</si>
  <si>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</si>
  <si>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</si>
  <si>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</si>
  <si>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</si>
  <si>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</si>
  <si>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</si>
  <si>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</si>
  <si>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</si>
  <si>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</si>
  <si>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</si>
  <si>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</si>
  <si>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</si>
  <si>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</si>
  <si>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</si>
  <si>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</si>
  <si>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</si>
  <si>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</si>
  <si>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</si>
  <si>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</si>
  <si>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</si>
  <si>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</si>
  <si>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</si>
  <si>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</si>
  <si>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</si>
  <si>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</si>
  <si>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</si>
  <si>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</si>
  <si>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</si>
  <si>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</si>
  <si>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</si>
  <si>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</si>
  <si>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</si>
  <si>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</si>
  <si>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</si>
  <si>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</si>
  <si>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</si>
  <si>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</si>
  <si>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</si>
  <si>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</si>
  <si>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</si>
  <si>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</si>
  <si>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</si>
  <si>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</si>
  <si>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</si>
  <si>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</si>
  <si>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</si>
  <si>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</si>
  <si>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</si>
  <si>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</si>
  <si>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</si>
  <si>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</si>
  <si>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</si>
  <si>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</si>
  <si>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</si>
  <si>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</si>
  <si>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</si>
  <si>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</si>
  <si>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</si>
  <si>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</si>
  <si>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</si>
  <si>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</si>
  <si>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</si>
  <si>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</si>
  <si>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</si>
  <si>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</si>
  <si>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</si>
  <si>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</si>
  <si>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</si>
  <si>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</si>
  <si>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</si>
  <si>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</si>
  <si>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</si>
  <si>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</si>
  <si>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</si>
  <si>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</si>
  <si>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</si>
  <si>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</si>
  <si>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</si>
  <si>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</si>
  <si>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</si>
  <si>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</si>
  <si>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</si>
  <si>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</si>
  <si>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</si>
  <si>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</si>
  <si>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</si>
  <si>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</si>
  <si>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</si>
  <si>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</si>
  <si>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</si>
  <si>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</si>
  <si>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</si>
  <si>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</si>
  <si>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</si>
  <si>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</si>
  <si>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</si>
  <si>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</si>
  <si>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</si>
  <si>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</si>
  <si>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</si>
  <si>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</si>
  <si>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</si>
  <si>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</si>
  <si>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</si>
  <si>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</si>
  <si>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</si>
  <si>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</si>
  <si>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</si>
  <si>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</si>
  <si>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</si>
  <si>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</si>
  <si>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</si>
  <si>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</si>
  <si>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</si>
  <si>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</si>
  <si>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</si>
  <si>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</si>
  <si>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</si>
  <si>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</si>
  <si>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</si>
  <si>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</si>
  <si>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</si>
  <si>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</si>
  <si>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</si>
  <si>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</si>
  <si>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</si>
  <si>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</si>
  <si>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</si>
  <si>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</si>
  <si>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</si>
  <si>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</si>
  <si>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</si>
  <si>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</si>
  <si>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</si>
  <si>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</si>
  <si>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</si>
  <si>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</si>
  <si>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</si>
  <si>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</si>
  <si>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</si>
  <si>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</si>
  <si>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</si>
  <si>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</si>
  <si>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</si>
  <si>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</si>
  <si>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</si>
  <si>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</si>
  <si>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</si>
  <si>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</si>
  <si>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</si>
  <si>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</si>
  <si>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</si>
  <si>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</si>
  <si>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</si>
  <si>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</si>
  <si>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</si>
  <si>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</si>
  <si>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</si>
  <si>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</si>
  <si>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</si>
  <si>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</si>
  <si>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</si>
  <si>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</si>
  <si>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</si>
  <si>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</si>
  <si>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</si>
  <si>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</si>
  <si>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</si>
  <si>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</si>
  <si>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</si>
  <si>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</si>
  <si>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</si>
  <si>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</si>
  <si>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</si>
  <si>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</si>
  <si>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</si>
  <si>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</si>
  <si>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</si>
  <si>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</si>
  <si>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</si>
  <si>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</si>
  <si>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</si>
  <si>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</si>
  <si>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</si>
  <si>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</si>
  <si>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</si>
  <si>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</si>
  <si>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</si>
  <si>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</si>
  <si>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</si>
  <si>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</si>
  <si>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</si>
  <si>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</si>
  <si>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</si>
  <si>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</si>
  <si>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</si>
  <si>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</si>
  <si>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</si>
  <si>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</si>
  <si>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</si>
  <si>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</si>
  <si>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</si>
  <si>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</si>
  <si>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</si>
  <si>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</si>
  <si>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</si>
  <si>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</si>
  <si>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</si>
  <si>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</si>
  <si>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</si>
  <si>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</si>
  <si>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</si>
  <si>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</si>
  <si>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</si>
  <si>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</si>
  <si>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</si>
  <si>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</si>
  <si>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</si>
  <si>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</si>
  <si>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</si>
  <si>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</si>
  <si>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</si>
  <si>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</si>
  <si>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</si>
  <si>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</si>
  <si>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</si>
  <si>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</si>
  <si>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</si>
  <si>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</si>
  <si>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</si>
  <si>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</si>
  <si>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</si>
  <si>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</si>
  <si>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</si>
  <si>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</si>
  <si>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</si>
  <si>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</si>
  <si>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</si>
  <si>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</si>
  <si>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</si>
  <si>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</si>
  <si>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</si>
  <si>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</si>
  <si>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</si>
  <si>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</si>
  <si>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</si>
  <si>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</si>
  <si>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</si>
  <si>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</si>
  <si>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</si>
  <si>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</si>
  <si>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</si>
  <si>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</si>
  <si>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</si>
  <si>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</si>
  <si>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</si>
  <si>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</si>
  <si>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</si>
  <si>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</si>
  <si>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</si>
  <si>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</si>
  <si>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</si>
  <si>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</si>
  <si>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</si>
  <si>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</si>
  <si>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</si>
  <si>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</si>
  <si>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</si>
  <si>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</si>
  <si>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</si>
  <si>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</si>
  <si>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</si>
  <si>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</si>
  <si>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</si>
  <si>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</si>
  <si>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</si>
  <si>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</si>
  <si>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</si>
  <si>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</si>
  <si>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</si>
  <si>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</si>
  <si>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</si>
  <si>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</si>
  <si>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</si>
  <si>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</si>
  <si>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</si>
  <si>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</si>
  <si>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</si>
  <si>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</si>
  <si>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</si>
  <si>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</si>
  <si>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</si>
  <si>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</si>
  <si>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</si>
  <si>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</si>
  <si>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</si>
  <si>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</si>
  <si>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</si>
  <si>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</si>
  <si>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</si>
  <si>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</si>
  <si>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</si>
  <si>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</si>
  <si>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</si>
  <si>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</si>
  <si>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</si>
  <si>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</si>
  <si>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</si>
  <si>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</si>
  <si>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</si>
  <si>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</si>
  <si>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</si>
  <si>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</si>
  <si>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</si>
  <si>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</si>
  <si>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</si>
  <si>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</si>
  <si>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</si>
  <si>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</si>
  <si>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</si>
  <si>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</si>
  <si>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</si>
  <si>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</si>
  <si>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</si>
  <si>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</si>
  <si>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</si>
  <si>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</si>
  <si>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</si>
  <si>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</si>
  <si>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</si>
  <si>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</si>
  <si>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</si>
  <si>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</si>
  <si>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</si>
  <si>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</si>
  <si>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</si>
  <si>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</si>
  <si>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</si>
  <si>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</si>
  <si>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</si>
  <si>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</si>
  <si>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</si>
  <si>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</si>
  <si>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</si>
  <si>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</si>
  <si>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</si>
  <si>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</si>
  <si>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</si>
  <si>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</si>
  <si>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</si>
  <si>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</si>
  <si>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</si>
  <si>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</si>
  <si>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</si>
  <si>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</si>
  <si>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</si>
  <si>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</si>
  <si>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</si>
  <si>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</si>
  <si>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</si>
  <si>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</si>
  <si>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</si>
  <si>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</si>
  <si>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</si>
  <si>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</si>
  <si>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</si>
  <si>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</si>
  <si>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</si>
  <si>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</si>
  <si>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</si>
  <si>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</si>
  <si>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</si>
  <si>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</si>
  <si>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</si>
  <si>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</si>
  <si>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</si>
  <si>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</si>
  <si>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</si>
  <si>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</si>
  <si>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</si>
  <si>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</si>
  <si>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</si>
  <si>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</si>
  <si>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</si>
  <si>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</si>
  <si>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</si>
  <si>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</si>
  <si>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</si>
  <si>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</si>
  <si>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</si>
  <si>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</si>
  <si>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</si>
  <si>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</si>
  <si>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</si>
  <si>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</si>
  <si>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</si>
  <si>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</si>
  <si>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</si>
  <si>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</si>
  <si>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</si>
  <si>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</si>
  <si>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</si>
  <si>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</si>
  <si>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</si>
  <si>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</si>
  <si>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</si>
  <si>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</si>
  <si>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</si>
  <si>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</si>
  <si>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</si>
  <si>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</si>
  <si>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</si>
  <si>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</si>
  <si>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</si>
  <si>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</si>
  <si>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</si>
  <si>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</si>
  <si>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</si>
  <si>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</si>
  <si>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</si>
  <si>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</si>
  <si>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</si>
  <si>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</si>
  <si>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</si>
  <si>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</si>
  <si>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</si>
  <si>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</si>
  <si>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</si>
  <si>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</si>
  <si>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</si>
  <si>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</si>
  <si>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</si>
  <si>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</si>
  <si>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</si>
  <si>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</si>
  <si>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</si>
  <si>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</si>
  <si>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</si>
  <si>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</si>
  <si>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</si>
  <si>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</si>
  <si>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</si>
  <si>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</si>
  <si>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</si>
  <si>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</si>
  <si>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</si>
  <si>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</si>
  <si>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</si>
  <si>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</si>
  <si>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</si>
  <si>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</si>
  <si>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</si>
  <si>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</si>
  <si>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</si>
  <si>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</si>
  <si>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</si>
  <si>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</si>
  <si>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</si>
  <si>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</si>
  <si>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</si>
  <si>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</si>
  <si>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</si>
  <si>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</si>
  <si>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</si>
  <si>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</si>
  <si>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</si>
  <si>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</si>
  <si>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</si>
  <si>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</si>
  <si>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</si>
  <si>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</si>
  <si>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</si>
  <si>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</si>
  <si>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</si>
  <si>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</si>
  <si>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</si>
  <si>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</si>
  <si>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</si>
  <si>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</si>
  <si>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</si>
  <si>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</si>
  <si>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</si>
  <si>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</si>
  <si>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</si>
  <si>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</si>
  <si>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</si>
  <si>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</si>
  <si>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</si>
  <si>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</si>
  <si>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</si>
  <si>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</si>
  <si>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</si>
  <si>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</si>
  <si>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</si>
  <si>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</si>
  <si>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</si>
  <si>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</si>
  <si>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</si>
  <si>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</si>
  <si>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</si>
  <si>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</si>
  <si>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</si>
  <si>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</si>
  <si>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</si>
  <si>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</si>
  <si>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</si>
  <si>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</si>
  <si>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</si>
  <si>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</si>
  <si>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</si>
  <si>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</si>
  <si>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</si>
  <si>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</si>
  <si>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</si>
  <si>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</si>
  <si>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</si>
  <si>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</si>
  <si>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</si>
  <si>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</si>
  <si>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</si>
  <si>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</si>
  <si>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</si>
  <si>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</si>
  <si>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</si>
  <si>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</si>
  <si>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</si>
  <si>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</si>
  <si>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</si>
  <si>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</si>
  <si>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</si>
  <si>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</si>
  <si>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</si>
  <si>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</si>
  <si>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</si>
  <si>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</si>
  <si>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</si>
  <si>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</si>
  <si>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</si>
  <si>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</si>
  <si>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</si>
  <si>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</si>
  <si>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</si>
  <si>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</si>
  <si>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</si>
  <si>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</si>
  <si>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</si>
  <si>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</si>
  <si>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</si>
  <si>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</si>
  <si>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</si>
  <si>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</si>
  <si>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</si>
  <si>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</si>
  <si>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</si>
  <si>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</si>
  <si>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</si>
  <si>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</si>
  <si>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</si>
  <si>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</si>
  <si>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</si>
  <si>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</si>
  <si>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</si>
  <si>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</si>
  <si>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</si>
  <si>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</si>
  <si>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</si>
  <si>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</si>
  <si>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</si>
  <si>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</si>
  <si>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</si>
  <si>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</si>
  <si>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</si>
  <si>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</si>
  <si>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</si>
  <si>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</si>
  <si>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</si>
  <si>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</si>
  <si>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</si>
  <si>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</si>
  <si>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</si>
  <si>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</si>
  <si>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</si>
  <si>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</si>
  <si>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</si>
  <si>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</si>
  <si>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</si>
  <si>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</si>
  <si>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</si>
  <si>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</si>
  <si>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</si>
  <si>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</si>
  <si>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</si>
  <si>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</si>
  <si>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</si>
  <si>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</si>
  <si>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</si>
  <si>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</si>
  <si>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</si>
  <si>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</si>
  <si>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</si>
  <si>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</si>
  <si>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</si>
  <si>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</si>
  <si>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</si>
  <si>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</si>
  <si>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</si>
  <si>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</si>
  <si>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</si>
  <si>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</si>
  <si>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</si>
  <si>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</si>
  <si>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</si>
  <si>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</si>
  <si>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</si>
  <si>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</si>
  <si>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</si>
  <si>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</si>
  <si>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</si>
  <si>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</si>
  <si>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</si>
  <si>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</si>
  <si>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</si>
  <si>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</si>
  <si>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</si>
  <si>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</si>
  <si>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</si>
  <si>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</si>
  <si>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</si>
  <si>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</si>
  <si>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</si>
  <si>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</si>
  <si>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</si>
  <si>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</si>
  <si>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</si>
  <si>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</si>
  <si>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</si>
  <si>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</si>
  <si>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</si>
  <si>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</si>
  <si>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</si>
  <si>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</si>
  <si>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</si>
  <si>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</si>
  <si>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</si>
  <si>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</si>
  <si>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</si>
  <si>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</si>
  <si>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</si>
  <si>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</si>
  <si>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</si>
  <si>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</si>
  <si>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</si>
  <si>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</si>
  <si>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</si>
  <si>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</si>
  <si>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</si>
  <si>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</si>
  <si>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</si>
  <si>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</si>
  <si>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</si>
  <si>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</si>
  <si>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</si>
  <si>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</si>
  <si>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</si>
  <si>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</si>
  <si>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</si>
  <si>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</si>
  <si>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</si>
  <si>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</si>
  <si>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</si>
  <si>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</si>
  <si>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</si>
  <si>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</si>
  <si>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</si>
  <si>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</si>
  <si>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</si>
  <si>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</si>
  <si>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</si>
  <si>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</si>
  <si>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</si>
  <si>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</si>
  <si>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</si>
  <si>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</si>
  <si>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</si>
  <si>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</si>
  <si>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</si>
  <si>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</si>
  <si>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</si>
  <si>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</si>
  <si>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</si>
  <si>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</si>
  <si>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</si>
  <si>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</si>
  <si>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</si>
  <si>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</si>
  <si>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</si>
  <si>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</si>
  <si>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</si>
  <si>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</si>
  <si>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</si>
  <si>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</si>
  <si>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</si>
  <si>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</si>
  <si>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</si>
  <si>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</si>
  <si>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</si>
  <si>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</si>
  <si>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</si>
  <si>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</si>
  <si>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</si>
  <si>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</si>
  <si>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</si>
  <si>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</si>
  <si>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</si>
  <si>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</si>
  <si>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</si>
  <si>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</si>
  <si>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</si>
  <si>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</si>
  <si>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</si>
  <si>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</si>
  <si>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</si>
  <si>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</si>
  <si>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</si>
  <si>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</si>
  <si>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</si>
  <si>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</si>
  <si>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</si>
  <si>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</si>
  <si>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</si>
  <si>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</si>
  <si>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</si>
  <si>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</si>
  <si>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</si>
  <si>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</si>
  <si>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</si>
  <si>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</si>
  <si>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</si>
  <si>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</si>
  <si>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</si>
  <si>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</si>
  <si>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</si>
  <si>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</si>
  <si>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</si>
  <si>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</si>
  <si>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</si>
  <si>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</si>
  <si>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</si>
  <si>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</si>
  <si>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</si>
  <si>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</si>
  <si>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</si>
  <si>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</si>
  <si>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</si>
  <si>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</si>
  <si>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</si>
  <si>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</si>
  <si>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</si>
  <si>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</si>
  <si>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</si>
  <si>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</si>
  <si>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</si>
  <si>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</si>
  <si>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</si>
  <si>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</si>
  <si>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</si>
  <si>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</si>
  <si>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</si>
  <si>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</si>
  <si>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</si>
  <si>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</si>
  <si>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</si>
  <si>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</si>
  <si>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</si>
  <si>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</si>
  <si>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</si>
  <si>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</si>
  <si>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</si>
  <si>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</si>
  <si>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</si>
  <si>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</si>
  <si>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</si>
  <si>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</si>
  <si>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</si>
  <si>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</si>
  <si>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</si>
  <si>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</si>
  <si>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</si>
  <si>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</si>
  <si>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</si>
  <si>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</si>
  <si>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</si>
  <si>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</si>
  <si>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</si>
  <si>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</si>
  <si>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</si>
  <si>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</si>
  <si>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</si>
  <si>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</si>
  <si>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</si>
  <si>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</si>
  <si>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</si>
  <si>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</si>
  <si>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</si>
  <si>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</si>
  <si>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</si>
  <si>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</si>
  <si>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</si>
  <si>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</si>
  <si>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</si>
  <si>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</si>
  <si>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</si>
  <si>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</si>
  <si>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</si>
  <si>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</si>
  <si>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</si>
  <si>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</si>
  <si>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</si>
  <si>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</si>
  <si>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</si>
  <si>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</si>
  <si>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</si>
  <si>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</si>
  <si>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</si>
  <si>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</si>
  <si>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</si>
  <si>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</si>
  <si>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</si>
  <si>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</si>
  <si>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</si>
  <si>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</si>
  <si>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</si>
  <si>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</si>
  <si>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</si>
  <si>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</si>
  <si>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</si>
  <si>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</si>
  <si>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</si>
  <si>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</si>
  <si>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</si>
  <si>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</si>
  <si>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</si>
  <si>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</si>
  <si>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</si>
  <si>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</si>
  <si>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</si>
  <si>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</si>
  <si>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</si>
  <si>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</si>
  <si>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</si>
  <si>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</si>
  <si>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</si>
  <si>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</si>
  <si>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</si>
  <si>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</si>
  <si>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</si>
  <si>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</si>
  <si>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</si>
  <si>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</si>
  <si>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</si>
  <si>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</si>
  <si>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</si>
  <si>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</si>
  <si>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</si>
  <si>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</si>
  <si>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</si>
  <si>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</si>
  <si>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</si>
  <si>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</si>
  <si>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</si>
  <si>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</si>
  <si>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</si>
  <si>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</si>
  <si>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</si>
  <si>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</si>
  <si>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</si>
  <si>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</si>
  <si>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</si>
  <si>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</si>
  <si>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</si>
  <si>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</si>
  <si>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</si>
  <si>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</si>
  <si>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</si>
  <si>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</si>
  <si>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</si>
  <si>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</si>
  <si>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</si>
  <si>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</si>
  <si>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</si>
  <si>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</si>
  <si>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</si>
  <si>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</si>
  <si>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</si>
  <si>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</si>
  <si>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</si>
  <si>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</si>
  <si>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</si>
  <si>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</si>
  <si>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</si>
  <si>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</si>
  <si>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</si>
  <si>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</si>
  <si>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</si>
  <si>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</si>
  <si>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</si>
  <si>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</si>
  <si>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</si>
  <si>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</si>
  <si>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</si>
  <si>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</si>
  <si>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</si>
  <si>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</si>
  <si>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</si>
  <si>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</si>
  <si>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</si>
  <si>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</si>
  <si>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</si>
  <si>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</si>
  <si>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</si>
  <si>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</si>
  <si>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</si>
  <si>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</si>
  <si>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</si>
  <si>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</si>
  <si>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</si>
  <si>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</si>
  <si>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</si>
  <si>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</si>
  <si>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</si>
  <si>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</si>
  <si>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</si>
  <si>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</si>
  <si>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</si>
  <si>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</si>
  <si>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</si>
  <si>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</si>
  <si>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</si>
  <si>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</si>
  <si>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</si>
  <si>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</si>
  <si>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</si>
  <si>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</si>
  <si>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</si>
  <si>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</si>
  <si>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</si>
  <si>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</si>
  <si>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</si>
  <si>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</si>
  <si>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</si>
  <si>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</si>
  <si>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</si>
  <si>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</si>
  <si>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</si>
  <si>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</si>
  <si>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</si>
  <si>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</si>
  <si>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</si>
  <si>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</si>
  <si>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</si>
  <si>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</si>
  <si>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</si>
  <si>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</si>
  <si>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</si>
  <si>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</si>
  <si>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</si>
  <si>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</si>
  <si>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</si>
  <si>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</si>
  <si>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</si>
  <si>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</si>
  <si>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</si>
  <si>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</si>
  <si>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</si>
  <si>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</si>
  <si>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</si>
  <si>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</si>
  <si>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</si>
  <si>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</si>
  <si>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</si>
  <si>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</si>
  <si>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</si>
  <si>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</si>
  <si>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</si>
  <si>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</si>
  <si>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</si>
  <si>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</si>
  <si>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</si>
  <si>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</si>
  <si>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</si>
  <si>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</si>
  <si>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</si>
  <si>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</si>
  <si>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</si>
  <si>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</si>
  <si>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</si>
  <si>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</si>
  <si>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</si>
  <si>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</si>
  <si>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</si>
  <si>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</si>
  <si>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</si>
  <si>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</si>
  <si>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</si>
  <si>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</si>
  <si>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</si>
  <si>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</si>
  <si>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</si>
  <si>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</si>
  <si>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</si>
  <si>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</si>
  <si>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</si>
  <si>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</si>
  <si>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</si>
  <si>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</si>
  <si>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</si>
  <si>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</si>
  <si>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</si>
  <si>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</si>
  <si>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</si>
  <si>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</si>
  <si>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</si>
  <si>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</si>
  <si>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</si>
  <si>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</si>
  <si>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</si>
  <si>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</si>
  <si>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</si>
  <si>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</si>
  <si>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</si>
  <si>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</si>
  <si>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</si>
  <si>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</si>
  <si>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</si>
  <si>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</si>
  <si>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</si>
  <si>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</si>
  <si>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</si>
  <si>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</si>
  <si>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</si>
  <si>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</si>
  <si>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</si>
  <si>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</si>
  <si>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</si>
  <si>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</si>
  <si>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</si>
  <si>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</si>
  <si>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</si>
  <si>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</si>
  <si>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</si>
  <si>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</si>
  <si>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</si>
  <si>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</si>
  <si>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</si>
  <si>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</si>
  <si>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</si>
  <si>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</si>
  <si>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</si>
  <si>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</si>
  <si>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</si>
  <si>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</si>
  <si>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</si>
  <si>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</si>
  <si>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</si>
  <si>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</si>
  <si>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</si>
  <si>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</si>
  <si>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</si>
  <si>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</si>
  <si>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</si>
  <si>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</si>
  <si>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</si>
  <si>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</si>
  <si>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</si>
  <si>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</si>
  <si>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</si>
  <si>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</si>
  <si>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</si>
  <si>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</si>
  <si>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</si>
  <si>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</si>
  <si>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</si>
  <si>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</si>
  <si>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</si>
  <si>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</si>
  <si>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</si>
  <si>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</si>
  <si>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</si>
  <si>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</si>
  <si>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</si>
  <si>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</si>
  <si>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</si>
  <si>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</si>
  <si>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</si>
  <si>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</si>
  <si>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</si>
  <si>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</si>
  <si>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</si>
  <si>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</si>
  <si>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</si>
  <si>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</si>
  <si>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</si>
  <si>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</si>
  <si>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</si>
  <si>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</si>
  <si>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</si>
  <si>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</si>
  <si>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</si>
  <si>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</si>
  <si>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</si>
  <si>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</si>
  <si>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</si>
  <si>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</si>
  <si>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</si>
  <si>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</si>
  <si>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</si>
  <si>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</si>
  <si>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</si>
  <si>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</si>
  <si>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</si>
  <si>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</si>
  <si>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</si>
  <si>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</si>
  <si>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</si>
  <si>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</si>
  <si>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</si>
  <si>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</si>
  <si>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</si>
  <si>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</si>
  <si>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</si>
  <si>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</si>
  <si>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</si>
  <si>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</si>
  <si>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</si>
  <si>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</si>
  <si>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</si>
  <si>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</si>
  <si>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</si>
  <si>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</si>
  <si>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</si>
  <si>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</si>
  <si>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</si>
  <si>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</si>
  <si>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</si>
  <si>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</si>
  <si>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</si>
  <si>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</si>
  <si>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</si>
  <si>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</si>
  <si>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</si>
  <si>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</si>
  <si>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</si>
  <si>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</si>
  <si>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</si>
  <si>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</si>
  <si>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</si>
  <si>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</si>
  <si>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</si>
  <si>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</si>
  <si>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</si>
  <si>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</si>
  <si>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</si>
  <si>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</si>
  <si>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</si>
  <si>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</si>
  <si>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</si>
  <si>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</si>
  <si>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</si>
  <si>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</si>
  <si>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</si>
  <si>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</si>
  <si>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</si>
  <si>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</si>
  <si>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</si>
  <si>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</si>
  <si>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</si>
  <si>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</si>
  <si>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</si>
  <si>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</si>
  <si>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</si>
  <si>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</si>
  <si>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</si>
  <si>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</si>
  <si>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</si>
  <si>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</si>
  <si>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</si>
  <si>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</si>
  <si>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</si>
  <si>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</si>
  <si>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</si>
  <si>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</si>
  <si>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</si>
  <si>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</si>
  <si>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</si>
  <si>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</si>
  <si>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</si>
  <si>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</si>
  <si>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</si>
  <si>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</si>
  <si>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</si>
  <si>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</si>
  <si>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</si>
  <si>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</si>
  <si>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</si>
  <si>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</si>
  <si>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</si>
  <si>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</si>
  <si>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</si>
  <si>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</si>
  <si>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</si>
  <si>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</si>
  <si>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</si>
  <si>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</si>
  <si>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</si>
  <si>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</si>
  <si>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</si>
  <si>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</si>
  <si>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</si>
  <si>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</si>
  <si>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</si>
  <si>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</si>
  <si>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</si>
  <si>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</si>
  <si>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</si>
  <si>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</si>
  <si>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</si>
  <si>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</si>
  <si>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</si>
  <si>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</si>
  <si>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</si>
  <si>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</si>
  <si>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</si>
  <si>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</si>
  <si>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</si>
  <si>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</si>
  <si>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</si>
  <si>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</si>
  <si>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</si>
  <si>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</si>
  <si>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</si>
  <si>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</si>
  <si>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</si>
  <si>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</si>
  <si>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</si>
  <si>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</si>
  <si>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</si>
  <si>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</si>
  <si>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</si>
  <si>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</si>
  <si>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</si>
  <si>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</si>
  <si>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</si>
  <si>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</si>
  <si>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</si>
  <si>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</si>
  <si>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</si>
  <si>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</si>
  <si>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</si>
  <si>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</si>
  <si>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</si>
  <si>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</si>
  <si>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</si>
  <si>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</si>
  <si>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</si>
  <si>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</si>
  <si>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</si>
  <si>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</si>
  <si>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</si>
  <si>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</si>
  <si>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</si>
  <si>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</si>
  <si>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</si>
  <si>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</si>
  <si>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</si>
  <si>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</si>
  <si>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</si>
  <si>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</si>
  <si>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</si>
  <si>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</si>
  <si>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</si>
  <si>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</si>
  <si>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</si>
  <si>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</si>
  <si>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</si>
  <si>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</si>
  <si>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</si>
  <si>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</si>
  <si>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</si>
  <si>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</si>
  <si>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</si>
  <si>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</si>
  <si>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</si>
  <si>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</si>
  <si>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</si>
  <si>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</si>
  <si>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</si>
  <si>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</si>
  <si>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</si>
  <si>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</si>
  <si>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</si>
  <si>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</si>
  <si>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</si>
  <si>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</si>
  <si>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</si>
  <si>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</si>
  <si>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</si>
  <si>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</si>
  <si>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</si>
  <si>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</si>
  <si>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</si>
  <si>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</si>
  <si>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</si>
  <si>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</si>
  <si>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</si>
  <si>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</si>
  <si>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</si>
  <si>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</si>
  <si>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</si>
  <si>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</si>
  <si>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</si>
  <si>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</si>
  <si>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</si>
  <si>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</si>
  <si>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</si>
  <si>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</si>
  <si>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</si>
  <si>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</si>
  <si>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</si>
  <si>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</si>
  <si>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</si>
  <si>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</si>
  <si>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</si>
  <si>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</si>
  <si>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</si>
  <si>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</si>
  <si>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</si>
  <si>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</si>
  <si>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</si>
  <si>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</si>
  <si>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</si>
  <si>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</si>
  <si>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</si>
  <si>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</si>
  <si>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</si>
  <si>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</si>
  <si>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</si>
  <si>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</si>
  <si>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</si>
  <si>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</si>
  <si>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</si>
  <si>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</si>
  <si>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</si>
  <si>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</si>
  <si>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</si>
  <si>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</si>
  <si>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</si>
  <si>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</si>
  <si>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</si>
  <si>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</si>
  <si>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</si>
  <si>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</si>
  <si>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</si>
  <si>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</si>
  <si>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</si>
  <si>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</si>
  <si>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</si>
  <si>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</si>
  <si>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</si>
  <si>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</si>
  <si>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</si>
  <si>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</si>
  <si>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</si>
  <si>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</si>
  <si>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</si>
  <si>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</si>
  <si>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</si>
  <si>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</si>
  <si>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</si>
  <si>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</si>
  <si>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</si>
  <si>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</si>
  <si>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</si>
  <si>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</si>
  <si>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</si>
  <si>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</si>
  <si>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</si>
  <si>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</si>
  <si>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</si>
  <si>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</si>
  <si>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</si>
  <si>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</si>
  <si>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</si>
  <si>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</si>
  <si>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</si>
  <si>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</si>
  <si>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</si>
  <si>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</si>
  <si>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</si>
  <si>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</si>
  <si>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</si>
  <si>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</si>
  <si>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</si>
  <si>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</si>
  <si>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</si>
  <si>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</si>
  <si>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</si>
  <si>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</si>
  <si>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</si>
  <si>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</si>
  <si>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</si>
  <si>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</si>
  <si>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</si>
  <si>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</si>
  <si>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</si>
  <si>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</si>
  <si>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</si>
  <si>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</si>
  <si>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</si>
  <si>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</si>
  <si>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</si>
  <si>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</si>
  <si>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</si>
  <si>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</si>
  <si>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</si>
  <si>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</si>
  <si>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</si>
  <si>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</si>
  <si>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</si>
  <si>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</si>
  <si>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</si>
  <si>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</si>
  <si>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</si>
  <si>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</si>
  <si>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</si>
  <si>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</si>
  <si>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</si>
  <si>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</si>
  <si>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</si>
  <si>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</si>
  <si>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</si>
  <si>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</si>
  <si>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</si>
  <si>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</si>
  <si>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</si>
  <si>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</si>
  <si>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</si>
  <si>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</si>
  <si>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</si>
  <si>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</si>
  <si>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</si>
  <si>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</si>
  <si>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</si>
  <si>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</si>
  <si>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</si>
  <si>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</si>
  <si>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</si>
  <si>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</si>
  <si>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</si>
  <si>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</si>
  <si>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</si>
  <si>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</si>
  <si>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</si>
  <si>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</si>
  <si>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</si>
  <si>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</si>
  <si>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</si>
  <si>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</si>
  <si>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</si>
  <si>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</si>
  <si>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</si>
  <si>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</si>
  <si>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</si>
  <si>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</si>
  <si>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</si>
  <si>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</si>
  <si>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</si>
  <si>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</si>
  <si>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</si>
  <si>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</si>
  <si>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</si>
  <si>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</si>
  <si>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</si>
  <si>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</si>
  <si>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</si>
  <si>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</si>
  <si>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</si>
  <si>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</si>
  <si>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</si>
  <si>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</si>
  <si>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</si>
  <si>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</si>
  <si>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</si>
  <si>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</si>
  <si>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</si>
  <si>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</si>
  <si>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</si>
  <si>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</si>
  <si>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</si>
  <si>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</si>
  <si>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</si>
  <si>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</si>
  <si>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</si>
  <si>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</si>
  <si>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</si>
  <si>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</si>
  <si>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</si>
  <si>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</si>
  <si>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</si>
  <si>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</si>
  <si>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</si>
  <si>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</si>
  <si>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</si>
  <si>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</si>
  <si>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</si>
  <si>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</si>
  <si>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</si>
  <si>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</si>
  <si>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</si>
  <si>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</si>
  <si>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</si>
  <si>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</si>
  <si>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</si>
  <si>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</si>
  <si>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</si>
  <si>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</si>
  <si>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</si>
  <si>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</si>
  <si>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</si>
  <si>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</si>
  <si>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</si>
  <si>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</si>
  <si>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</si>
  <si>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</si>
  <si>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</si>
  <si>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</si>
  <si>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</si>
  <si>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</si>
  <si>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</si>
  <si>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</si>
  <si>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</si>
  <si>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</si>
  <si>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</si>
  <si>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</si>
  <si>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</si>
  <si>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</si>
  <si>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</si>
  <si>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</si>
  <si>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</si>
  <si>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</si>
  <si>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</si>
  <si>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</si>
  <si>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</si>
  <si>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</si>
  <si>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</si>
  <si>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</si>
  <si>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</si>
  <si>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</si>
  <si>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</si>
  <si>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</si>
  <si>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</si>
  <si>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</si>
  <si>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</si>
  <si>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</si>
  <si>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</si>
  <si>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</si>
  <si>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</si>
  <si>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</si>
  <si>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</si>
  <si>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</si>
  <si>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</si>
  <si>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</si>
  <si>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</si>
  <si>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</si>
  <si>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</si>
  <si>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</si>
  <si>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</si>
  <si>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</si>
  <si>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</si>
  <si>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</si>
  <si>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</si>
  <si>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</si>
  <si>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</si>
  <si>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</si>
  <si>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</si>
  <si>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</si>
  <si>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</si>
  <si>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</si>
  <si>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</si>
  <si>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</si>
  <si>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</si>
  <si>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</si>
  <si>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</si>
  <si>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</si>
  <si>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</si>
  <si>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</si>
  <si>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</si>
  <si>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</si>
  <si>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</si>
  <si>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</si>
  <si>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</si>
  <si>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</si>
  <si>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</si>
  <si>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</si>
  <si>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</si>
  <si>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</si>
  <si>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</si>
  <si>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</si>
  <si>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</si>
  <si>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</si>
  <si>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</si>
  <si>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</si>
  <si>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</si>
  <si>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</si>
  <si>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</si>
  <si>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</si>
  <si>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</si>
  <si>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</si>
  <si>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</si>
  <si>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</si>
  <si>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</si>
  <si>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</si>
  <si>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</si>
  <si>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</si>
  <si>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</si>
  <si>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</si>
  <si>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</si>
  <si>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</si>
  <si>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</si>
  <si>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</si>
  <si>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</si>
  <si>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</si>
  <si>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</si>
  <si>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</si>
  <si>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</si>
  <si>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</si>
  <si>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</si>
  <si>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</si>
  <si>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</si>
  <si>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</si>
  <si>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</si>
  <si>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</si>
  <si>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</si>
  <si>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</si>
  <si>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</si>
  <si>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</si>
  <si>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</si>
  <si>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</si>
  <si>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</si>
  <si>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</si>
  <si>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</si>
  <si>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</si>
  <si>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</si>
  <si>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</si>
  <si>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</si>
  <si>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</si>
  <si>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</si>
  <si>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</si>
  <si>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</si>
  <si>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</si>
  <si>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</si>
  <si>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</si>
  <si>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</si>
  <si>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</si>
  <si>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</si>
  <si>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</si>
  <si>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</si>
  <si>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</si>
  <si>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</si>
  <si>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</si>
  <si>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</si>
  <si>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</si>
  <si>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</si>
  <si>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</si>
  <si>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</si>
  <si>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</si>
  <si>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</si>
  <si>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</si>
  <si>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</si>
  <si>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</si>
  <si>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</si>
  <si>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</si>
  <si>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</si>
  <si>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</si>
  <si>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</si>
  <si>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</si>
  <si>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</si>
  <si>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</si>
  <si>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</si>
  <si>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</si>
  <si>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</si>
  <si>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</si>
  <si>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</si>
  <si>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</si>
  <si>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</si>
  <si>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</si>
  <si>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</si>
  <si>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</si>
  <si>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</si>
  <si>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</si>
  <si>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</si>
  <si>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</si>
  <si>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</si>
  <si>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</si>
  <si>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</si>
  <si>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</si>
  <si>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</si>
  <si>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</si>
  <si>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</si>
  <si>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</si>
  <si>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</si>
  <si>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</si>
  <si>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</si>
  <si>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</si>
  <si>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</si>
  <si>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</si>
  <si>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</si>
  <si>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</si>
  <si>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</si>
  <si>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</si>
  <si>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</si>
  <si>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</si>
  <si>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</si>
  <si>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</si>
  <si>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</si>
  <si>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</si>
  <si>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</si>
  <si>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</si>
  <si>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</si>
  <si>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</si>
  <si>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</si>
  <si>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</si>
  <si>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</si>
  <si>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</si>
  <si>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</si>
  <si>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</si>
  <si>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</si>
  <si>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</si>
  <si>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</si>
  <si>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</si>
  <si>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</si>
  <si>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</si>
  <si>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</si>
  <si>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</si>
  <si>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</si>
  <si>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</si>
  <si>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</si>
  <si>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</si>
  <si>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</si>
  <si>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</si>
  <si>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</si>
  <si>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</si>
  <si>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</si>
  <si>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</si>
  <si>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</si>
  <si>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</si>
  <si>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</si>
  <si>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</si>
  <si>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</si>
  <si>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</si>
  <si>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</si>
  <si>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</si>
  <si>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</si>
  <si>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</si>
  <si>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</si>
  <si>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</si>
  <si>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</si>
  <si>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</si>
  <si>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</si>
  <si>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</si>
  <si>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</si>
  <si>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</si>
  <si>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</si>
  <si>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</si>
  <si>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</si>
  <si>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</si>
  <si>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</si>
  <si>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</si>
  <si>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</si>
  <si>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</si>
  <si>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</si>
  <si>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</si>
  <si>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</si>
  <si>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</si>
  <si>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</si>
  <si>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</si>
  <si>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</si>
  <si>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</si>
  <si>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</si>
  <si>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</si>
  <si>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</si>
  <si>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</si>
  <si>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</si>
  <si>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</si>
  <si>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</si>
  <si>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</si>
  <si>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</si>
  <si>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</si>
  <si>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</si>
  <si>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</si>
  <si>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</si>
  <si>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</si>
  <si>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</si>
  <si>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</si>
  <si>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</si>
  <si>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</si>
  <si>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</si>
  <si>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</si>
  <si>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</si>
  <si>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</si>
  <si>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</si>
  <si>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</si>
  <si>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</si>
  <si>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</si>
  <si>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</si>
  <si>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</si>
  <si>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</si>
  <si>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</si>
  <si>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</si>
  <si>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</si>
  <si>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</si>
  <si>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</si>
  <si>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</si>
  <si>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</si>
  <si>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</si>
  <si>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</si>
  <si>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</si>
  <si>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</si>
  <si>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</si>
  <si>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</si>
  <si>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</si>
  <si>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</si>
  <si>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</si>
  <si>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</si>
  <si>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</si>
  <si>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</si>
  <si>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</si>
  <si>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</si>
  <si>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</si>
  <si>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</si>
  <si>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</si>
  <si>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</si>
  <si>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</si>
  <si>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</si>
  <si>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</si>
  <si>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</si>
  <si>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</si>
  <si>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</si>
  <si>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</si>
  <si>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</si>
  <si>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</si>
  <si>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</si>
  <si>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</si>
  <si>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</si>
  <si>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</si>
  <si>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</si>
  <si>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</si>
  <si>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</si>
  <si>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</si>
  <si>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</si>
  <si>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</si>
  <si>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</si>
  <si>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</si>
  <si>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</si>
  <si>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</si>
  <si>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</si>
  <si>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</si>
  <si>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</si>
  <si>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</si>
  <si>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</si>
  <si>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</si>
  <si>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</si>
  <si>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</si>
  <si>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</si>
  <si>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</si>
  <si>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</si>
  <si>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</si>
  <si>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</si>
  <si>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</si>
  <si>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</si>
  <si>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</si>
  <si>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</si>
  <si>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</si>
  <si>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</si>
  <si>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</si>
  <si>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</si>
  <si>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</si>
  <si>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</si>
  <si>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</si>
  <si>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</si>
  <si>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</si>
  <si>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</si>
  <si>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</si>
  <si>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</si>
  <si>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</si>
  <si>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</si>
  <si>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</si>
  <si>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</si>
  <si>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</si>
  <si>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</si>
  <si>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</si>
  <si>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</si>
  <si>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</si>
  <si>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</si>
  <si>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</si>
  <si>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</si>
  <si>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</si>
  <si>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</si>
  <si>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</si>
  <si>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</si>
  <si>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</si>
  <si>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</si>
  <si>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</si>
  <si>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</si>
  <si>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</si>
  <si>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</si>
  <si>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</si>
  <si>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</si>
  <si>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</si>
  <si>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</si>
  <si>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</si>
  <si>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</si>
  <si>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</si>
  <si>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</si>
  <si>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</si>
  <si>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</si>
  <si>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</si>
  <si>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</si>
  <si>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</si>
  <si>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</si>
  <si>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</si>
  <si>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</si>
  <si>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</si>
  <si>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</si>
  <si>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</si>
  <si>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</si>
  <si>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</si>
  <si>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</si>
  <si>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</si>
  <si>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</si>
  <si>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</si>
  <si>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</si>
  <si>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</si>
  <si>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</si>
  <si>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</si>
  <si>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</si>
  <si>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</si>
  <si>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</si>
  <si>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</si>
  <si>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</si>
  <si>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</si>
  <si>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</si>
  <si>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</si>
  <si>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</si>
  <si>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</si>
  <si>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</si>
  <si>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</si>
  <si>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</si>
  <si>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</si>
  <si>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</si>
  <si>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</si>
  <si>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</si>
  <si>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</si>
  <si>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</si>
  <si>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</si>
  <si>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</si>
  <si>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</si>
  <si>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</si>
  <si>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</si>
  <si>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</si>
  <si>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</si>
  <si>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</si>
  <si>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</si>
  <si>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</si>
  <si>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</si>
  <si>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</si>
  <si>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</si>
  <si>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</si>
  <si>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</si>
  <si>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</si>
  <si>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</si>
  <si>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</si>
  <si>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</si>
  <si>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</si>
  <si>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</si>
  <si>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</si>
  <si>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</si>
  <si>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</si>
  <si>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</si>
  <si>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</si>
  <si>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</si>
  <si>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</si>
  <si>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</si>
  <si>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</si>
  <si>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</si>
  <si>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</si>
  <si>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</si>
  <si>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</si>
  <si>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</si>
  <si>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</si>
  <si>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</si>
  <si>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</si>
  <si>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</si>
  <si>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</si>
  <si>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</si>
  <si>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</si>
  <si>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</si>
  <si>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</si>
  <si>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</si>
  <si>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</si>
  <si>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</si>
  <si>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</si>
  <si>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</si>
  <si>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</si>
  <si>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</si>
  <si>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</si>
  <si>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</si>
  <si>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</si>
  <si>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</si>
  <si>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</si>
  <si>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</si>
  <si>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</si>
  <si>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</si>
  <si>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</si>
  <si>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</si>
  <si>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</si>
  <si>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</si>
  <si>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</si>
  <si>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</si>
  <si>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</si>
  <si>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</si>
  <si>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</si>
  <si>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</si>
  <si>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</si>
  <si>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</si>
  <si>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</si>
  <si>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</si>
  <si>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</si>
  <si>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</si>
  <si>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</si>
  <si>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</si>
  <si>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</si>
  <si>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</si>
  <si>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</si>
  <si>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</si>
  <si>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</si>
  <si>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</si>
  <si>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</si>
  <si>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</si>
  <si>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</si>
  <si>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</si>
  <si>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</si>
  <si>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</si>
  <si>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</si>
  <si>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</si>
  <si>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</si>
  <si>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</si>
  <si>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</si>
  <si>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</si>
  <si>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</si>
  <si>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</si>
  <si>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</si>
  <si>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</si>
  <si>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</si>
  <si>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</si>
  <si>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</si>
  <si>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</si>
  <si>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</si>
  <si>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</si>
  <si>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</si>
  <si>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</si>
  <si>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</si>
  <si>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</si>
  <si>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</si>
  <si>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</si>
  <si>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</si>
  <si>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</si>
  <si>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</si>
  <si>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</si>
  <si>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</si>
  <si>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</si>
  <si>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</si>
  <si>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</si>
  <si>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</si>
  <si>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</si>
  <si>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</si>
  <si>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</si>
  <si>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</si>
  <si>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</si>
  <si>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</si>
  <si>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</si>
  <si>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</si>
  <si>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</si>
  <si>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</si>
  <si>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</si>
  <si>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</si>
  <si>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</si>
  <si>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</si>
  <si>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</si>
  <si>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</si>
  <si>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</si>
  <si>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</si>
  <si>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</si>
  <si>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</si>
  <si>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</si>
  <si>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</si>
  <si>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</si>
  <si>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</si>
  <si>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</si>
  <si>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</si>
  <si>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</si>
  <si>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</si>
  <si>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</si>
  <si>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</si>
  <si>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</si>
  <si>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</si>
  <si>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</si>
  <si>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</si>
  <si>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</si>
  <si>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</si>
  <si>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</si>
  <si>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</si>
  <si>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</si>
  <si>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</si>
  <si>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</si>
  <si>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</si>
  <si>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</si>
  <si>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</si>
  <si>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</si>
  <si>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</si>
  <si>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</si>
  <si>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</si>
  <si>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</si>
  <si>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</si>
  <si>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</si>
  <si>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</si>
  <si>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</si>
  <si>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</si>
  <si>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</si>
  <si>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</si>
  <si>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</si>
  <si>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</si>
  <si>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</si>
  <si>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</si>
  <si>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</si>
  <si>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</si>
  <si>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</si>
  <si>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</si>
  <si>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</si>
  <si>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</si>
  <si>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</si>
  <si>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</si>
  <si>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</si>
  <si>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</si>
  <si>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</si>
  <si>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</si>
  <si>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</si>
  <si>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</si>
  <si>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</si>
  <si>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</si>
  <si>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</si>
  <si>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</si>
  <si>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</si>
  <si>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</si>
  <si>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</si>
  <si>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</si>
  <si>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</si>
  <si>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</si>
  <si>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</si>
  <si>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</si>
  <si>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</si>
  <si>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</si>
  <si>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</si>
  <si>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</si>
  <si>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</si>
  <si>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</si>
  <si>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</si>
  <si>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</si>
  <si>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</si>
  <si>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</si>
  <si>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</si>
  <si>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</si>
  <si>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</si>
  <si>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</si>
  <si>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</si>
  <si>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</si>
  <si>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</si>
  <si>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</si>
  <si>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</si>
  <si>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</si>
  <si>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</si>
  <si>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</si>
  <si>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</si>
  <si>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</si>
  <si>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</si>
  <si>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</si>
  <si>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</si>
  <si>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</si>
  <si>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</si>
  <si>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</si>
  <si>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</si>
  <si>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</si>
  <si>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</si>
  <si>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</si>
  <si>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</si>
  <si>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</si>
  <si>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</si>
  <si>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</si>
  <si>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</si>
  <si>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</si>
  <si>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</si>
  <si>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</si>
  <si>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</si>
  <si>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</si>
  <si>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</si>
  <si>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</si>
  <si>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</si>
  <si>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</si>
  <si>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</si>
  <si>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</si>
  <si>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</si>
  <si>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</si>
  <si>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</si>
  <si>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</si>
  <si>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</si>
  <si>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</si>
  <si>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</si>
  <si>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</si>
  <si>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</si>
  <si>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</si>
  <si>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</si>
  <si>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</si>
  <si>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</si>
  <si>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</si>
  <si>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</si>
  <si>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</si>
  <si>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</si>
  <si>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</si>
  <si>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</si>
  <si>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</si>
  <si>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</si>
  <si>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</si>
  <si>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</si>
  <si>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</si>
  <si>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</si>
  <si>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</si>
  <si>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</si>
  <si>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</si>
  <si>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</si>
  <si>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</si>
  <si>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</si>
  <si>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</si>
  <si>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</si>
  <si>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</si>
  <si>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</si>
  <si>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</si>
  <si>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</si>
  <si>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</si>
  <si>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</si>
  <si>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</si>
  <si>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</si>
  <si>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</si>
  <si>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</si>
  <si>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</si>
  <si>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</si>
  <si>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</si>
  <si>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</si>
  <si>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</si>
  <si>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</si>
  <si>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</si>
  <si>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</si>
  <si>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</si>
  <si>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</si>
  <si>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</si>
  <si>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</si>
  <si>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</si>
  <si>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</si>
  <si>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</si>
  <si>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</si>
  <si>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</si>
  <si>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</si>
  <si>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</si>
  <si>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</si>
  <si>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</si>
  <si>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</si>
  <si>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</si>
  <si>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</si>
  <si>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</si>
  <si>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</si>
  <si>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</si>
  <si>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</si>
  <si>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</si>
  <si>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</si>
  <si>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</si>
  <si>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</si>
  <si>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</si>
  <si>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</si>
  <si>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</si>
  <si>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</si>
  <si>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</si>
  <si>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</si>
  <si>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</si>
  <si>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</si>
  <si>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</si>
  <si>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</si>
  <si>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</si>
  <si>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</si>
  <si>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</si>
  <si>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</si>
  <si>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</si>
  <si>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</si>
  <si>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</si>
  <si>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</si>
  <si>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</si>
  <si>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</si>
  <si>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</si>
  <si>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</si>
  <si>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</si>
  <si>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</si>
  <si>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</si>
  <si>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</si>
  <si>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</si>
  <si>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</si>
  <si>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</si>
  <si>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</si>
  <si>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</si>
  <si>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</si>
  <si>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</si>
  <si>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</si>
  <si>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</si>
  <si>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</si>
  <si>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</si>
  <si>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</si>
  <si>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</si>
  <si>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</si>
  <si>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</si>
  <si>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</si>
  <si>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</si>
  <si>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</si>
  <si>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</si>
  <si>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</si>
  <si>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</si>
  <si>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</si>
  <si>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</si>
  <si>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</si>
  <si>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</si>
  <si>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</si>
  <si>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</si>
  <si>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</si>
  <si>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</si>
  <si>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</si>
  <si>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</si>
  <si>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</si>
  <si>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</si>
  <si>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</si>
  <si>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</si>
  <si>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</si>
  <si>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</si>
  <si>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</si>
  <si>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</si>
  <si>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</si>
  <si>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</si>
  <si>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</si>
  <si>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</si>
  <si>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</si>
  <si>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</si>
  <si>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</si>
  <si>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</si>
  <si>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</si>
  <si>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</si>
  <si>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</si>
  <si>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</si>
  <si>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</si>
  <si>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</si>
  <si>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</si>
  <si>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</si>
  <si>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</si>
  <si>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</si>
  <si>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</si>
  <si>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</si>
  <si>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</si>
  <si>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</si>
  <si>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</si>
  <si>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</si>
  <si>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</si>
  <si>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</si>
  <si>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</si>
  <si>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</si>
  <si>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</si>
  <si>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</si>
  <si>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</si>
  <si>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</si>
  <si>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</si>
  <si>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</si>
  <si>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</si>
  <si>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</si>
  <si>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</si>
  <si>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</si>
  <si>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</si>
  <si>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</si>
  <si>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</si>
  <si>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</si>
  <si>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</si>
  <si>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</si>
  <si>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</si>
  <si>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</si>
  <si>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</si>
  <si>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</si>
  <si>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</si>
  <si>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</si>
  <si>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</si>
  <si>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</si>
  <si>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</si>
  <si>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</si>
  <si>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</si>
  <si>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</si>
  <si>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</si>
  <si>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</si>
  <si>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</si>
  <si>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</si>
  <si>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</si>
  <si>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</si>
  <si>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</si>
  <si>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</si>
  <si>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</si>
  <si>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</si>
  <si>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</si>
  <si>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</si>
  <si>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</si>
  <si>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</si>
  <si>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</si>
  <si>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</si>
  <si>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</si>
  <si>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</si>
  <si>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</si>
  <si>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</si>
  <si>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</si>
  <si>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</si>
  <si>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</si>
  <si>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</si>
  <si>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</si>
  <si>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</si>
  <si>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</si>
  <si>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</si>
  <si>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</si>
  <si>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</si>
  <si>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</si>
  <si>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</si>
  <si>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</si>
  <si>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</si>
  <si>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</si>
  <si>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</si>
  <si>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</si>
  <si>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</si>
  <si>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</si>
  <si>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</si>
  <si>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</si>
  <si>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</si>
  <si>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</si>
  <si>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</si>
  <si>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</si>
  <si>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</si>
  <si>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</si>
  <si>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</si>
  <si>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</si>
  <si>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</si>
  <si>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</si>
  <si>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</si>
  <si>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</si>
  <si>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</si>
  <si>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</si>
  <si>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</si>
  <si>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</si>
  <si>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</si>
  <si>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</si>
  <si>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</si>
  <si>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</si>
  <si>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</si>
  <si>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</si>
  <si>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</si>
  <si>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</si>
  <si>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</si>
  <si>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</si>
  <si>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</si>
  <si>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</si>
  <si>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</si>
  <si>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</si>
  <si>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</si>
  <si>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</si>
  <si>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</si>
  <si>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</si>
  <si>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</si>
  <si>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</si>
  <si>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</si>
  <si>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</si>
  <si>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</si>
  <si>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</si>
  <si>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</si>
  <si>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</si>
  <si>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</si>
  <si>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</si>
  <si>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</si>
  <si>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</si>
  <si>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</si>
  <si>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</si>
  <si>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</si>
  <si>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</si>
  <si>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</si>
  <si>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</si>
  <si>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</si>
  <si>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</si>
  <si>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</si>
  <si>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</si>
  <si>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</si>
  <si>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</si>
  <si>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</si>
  <si>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</si>
  <si>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</si>
  <si>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</si>
  <si>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</si>
  <si>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</si>
  <si>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</si>
  <si>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</si>
  <si>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</si>
  <si>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</si>
  <si>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</si>
  <si>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</si>
  <si>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</si>
  <si>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</si>
  <si>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</si>
  <si>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</si>
  <si>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</si>
  <si>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</si>
  <si>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</si>
  <si>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</si>
  <si>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</si>
  <si>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</si>
  <si>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</si>
  <si>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</si>
  <si>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</si>
  <si>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</si>
  <si>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</si>
  <si>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</si>
  <si>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</si>
  <si>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</si>
  <si>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</si>
  <si>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</si>
  <si>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</si>
  <si>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</si>
  <si>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</si>
  <si>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</si>
  <si>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</si>
  <si>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</si>
  <si>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</si>
  <si>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</si>
  <si>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</si>
  <si>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</si>
  <si>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</si>
  <si>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</si>
  <si>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</si>
  <si>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</si>
  <si>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</si>
  <si>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</si>
  <si>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</si>
  <si>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</si>
  <si>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</si>
  <si>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</si>
  <si>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</si>
  <si>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</si>
  <si>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</si>
  <si>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</si>
  <si>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</si>
  <si>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</si>
  <si>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</si>
  <si>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</si>
  <si>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</si>
  <si>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</si>
  <si>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</si>
  <si>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</si>
  <si>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</si>
  <si>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</si>
  <si>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</si>
  <si>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</si>
  <si>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</si>
  <si>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</si>
  <si>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</si>
  <si>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</si>
  <si>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</si>
  <si>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</si>
  <si>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</si>
  <si>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</si>
  <si>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</si>
  <si>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</si>
  <si>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</si>
  <si>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</si>
  <si>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</si>
  <si>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</si>
  <si>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</si>
  <si>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</si>
  <si>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</si>
  <si>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</si>
  <si>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</si>
  <si>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</si>
  <si>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</si>
  <si>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</si>
  <si>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</si>
  <si>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</si>
  <si>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</si>
  <si>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</si>
  <si>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</si>
  <si>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</si>
  <si>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</si>
  <si>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</si>
  <si>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</si>
  <si>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</si>
  <si>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</si>
  <si>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</si>
  <si>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</si>
  <si>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</si>
  <si>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</si>
  <si>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</si>
  <si>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</si>
  <si>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</si>
  <si>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</si>
  <si>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</si>
  <si>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</si>
  <si>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</si>
  <si>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</si>
  <si>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</si>
  <si>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</si>
  <si>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</si>
  <si>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</si>
  <si>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</si>
  <si>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</si>
  <si>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</si>
  <si>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</si>
  <si>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</si>
  <si>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</si>
  <si>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</si>
  <si>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</si>
  <si>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</si>
  <si>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</si>
  <si>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</si>
  <si>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</si>
  <si>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</si>
  <si>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</si>
  <si>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</si>
  <si>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</si>
  <si>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</si>
  <si>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</si>
  <si>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</si>
  <si>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</si>
  <si>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</si>
  <si>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</si>
  <si>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</si>
  <si>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</si>
  <si>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</si>
  <si>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</si>
  <si>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</si>
  <si>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</si>
  <si>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</si>
  <si>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</si>
  <si>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</si>
  <si>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</si>
  <si>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</si>
  <si>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</si>
  <si>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</si>
  <si>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</si>
  <si>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</si>
  <si>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</si>
  <si>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</si>
  <si>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</si>
  <si>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</si>
  <si>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</si>
  <si>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</si>
  <si>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</si>
  <si>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</si>
  <si>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</si>
  <si>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</si>
  <si>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</si>
  <si>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</si>
  <si>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</si>
  <si>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</si>
  <si>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</si>
  <si>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</si>
  <si>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</si>
  <si>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</si>
  <si>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</si>
  <si>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</si>
  <si>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</si>
  <si>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</si>
  <si>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</si>
  <si>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</si>
  <si>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</si>
  <si>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</si>
  <si>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</si>
  <si>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</si>
  <si>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</si>
  <si>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</si>
  <si>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</si>
  <si>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</si>
  <si>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</si>
  <si>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</si>
  <si>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</si>
  <si>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</si>
  <si>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</si>
  <si>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</si>
  <si>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</si>
  <si>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</si>
  <si>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</si>
  <si>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</si>
  <si>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</si>
  <si>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</si>
  <si>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</si>
  <si>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</si>
  <si>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</si>
  <si>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</si>
  <si>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</si>
  <si>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</si>
  <si>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</si>
  <si>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</si>
  <si>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</si>
  <si>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</si>
  <si>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</si>
  <si>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</si>
  <si>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</si>
  <si>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</si>
  <si>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</si>
  <si>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</si>
  <si>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</si>
  <si>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</si>
  <si>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</si>
  <si>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</si>
  <si>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</si>
  <si>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</si>
  <si>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</si>
  <si>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</si>
  <si>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</si>
  <si>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</si>
  <si>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</si>
  <si>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</si>
  <si>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</si>
  <si>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</si>
  <si>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</si>
  <si>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</si>
  <si>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</si>
  <si>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</si>
  <si>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</si>
  <si>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</si>
  <si>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</si>
  <si>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</si>
  <si>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</si>
  <si>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</si>
  <si>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</si>
  <si>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</si>
  <si>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</si>
  <si>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</si>
  <si>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</si>
  <si>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</si>
  <si>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</si>
  <si>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</si>
  <si>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</si>
  <si>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</si>
  <si>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</si>
  <si>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</si>
  <si>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</si>
  <si>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</si>
  <si>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</si>
  <si>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</si>
  <si>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</si>
  <si>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</si>
  <si>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</si>
  <si>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</si>
  <si>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</si>
  <si>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</si>
  <si>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</si>
  <si>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</si>
  <si>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</si>
  <si>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</si>
  <si>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</si>
  <si>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</si>
  <si>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</si>
  <si>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</si>
  <si>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</si>
  <si>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</si>
  <si>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</si>
  <si>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</si>
  <si>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</si>
  <si>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</si>
  <si>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</si>
  <si>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</si>
  <si>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</si>
  <si>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</si>
  <si>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</si>
  <si>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</si>
  <si>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</si>
  <si>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</si>
  <si>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</si>
  <si>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</si>
  <si>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</si>
  <si>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</si>
  <si>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</si>
  <si>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</si>
  <si>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</si>
  <si>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</si>
  <si>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</si>
  <si>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</si>
  <si>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</si>
  <si>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</si>
  <si>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</si>
  <si>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</si>
  <si>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</si>
  <si>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</si>
  <si>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</si>
  <si>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</si>
  <si>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</si>
  <si>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</si>
  <si>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</si>
  <si>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</si>
  <si>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</si>
  <si>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</si>
  <si>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</si>
  <si>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</si>
  <si>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</si>
  <si>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</si>
  <si>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</si>
  <si>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</si>
  <si>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</si>
  <si>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</si>
  <si>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</si>
  <si>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</si>
  <si>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</si>
  <si>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</si>
  <si>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</si>
  <si>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</si>
  <si>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</si>
  <si>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</si>
  <si>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</si>
  <si>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</si>
  <si>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</si>
  <si>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</si>
  <si>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</si>
  <si>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</si>
  <si>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</si>
  <si>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</si>
  <si>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</si>
  <si>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</si>
  <si>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</si>
  <si>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</si>
  <si>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</si>
  <si>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</si>
  <si>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</si>
  <si>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</si>
  <si>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</si>
  <si>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</si>
  <si>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</si>
  <si>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</si>
  <si>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</si>
  <si>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</si>
  <si>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</si>
  <si>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</si>
  <si>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</si>
  <si>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</si>
  <si>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</si>
  <si>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</si>
  <si>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</si>
  <si>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</si>
  <si>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</si>
  <si>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</si>
  <si>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</si>
  <si>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</si>
  <si>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</si>
  <si>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</si>
  <si>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</si>
  <si>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</si>
  <si>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</si>
  <si>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</si>
  <si>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</si>
  <si>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</si>
  <si>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</si>
  <si>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</si>
  <si>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</si>
  <si>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</si>
  <si>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</si>
  <si>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</si>
  <si>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</si>
  <si>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</si>
  <si>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</si>
  <si>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</si>
  <si>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</si>
  <si>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</si>
  <si>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</si>
  <si>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</si>
  <si>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</si>
  <si>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</si>
  <si>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</si>
  <si>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</si>
  <si>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</si>
  <si>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</si>
  <si>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</si>
  <si>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</si>
  <si>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</si>
  <si>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</si>
  <si>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</si>
  <si>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</si>
  <si>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</si>
  <si>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</si>
  <si>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</si>
  <si>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</si>
  <si>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</si>
  <si>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</si>
  <si>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</si>
  <si>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</si>
  <si>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</si>
  <si>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</si>
  <si>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</si>
  <si>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</si>
  <si>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</si>
  <si>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</si>
  <si>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</si>
  <si>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</si>
  <si>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</si>
  <si>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</si>
  <si>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</si>
  <si>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</si>
  <si>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</si>
  <si>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</si>
  <si>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</si>
  <si>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</si>
  <si>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</si>
  <si>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</si>
  <si>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</si>
  <si>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</si>
  <si>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</si>
  <si>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</si>
  <si>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</si>
  <si>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</si>
  <si>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</si>
  <si>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</si>
  <si>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</si>
  <si>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</si>
  <si>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</si>
  <si>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</si>
  <si>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</si>
  <si>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</si>
  <si>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</si>
  <si>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</si>
  <si>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</si>
  <si>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</si>
  <si>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</si>
  <si>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</si>
  <si>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</si>
  <si>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</si>
  <si>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</si>
  <si>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</si>
  <si>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</si>
  <si>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</si>
  <si>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</si>
  <si>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</si>
  <si>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</si>
  <si>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</si>
  <si>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</si>
  <si>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</si>
  <si>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</si>
  <si>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</si>
  <si>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</si>
  <si>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</si>
  <si>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</si>
  <si>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</si>
  <si>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</si>
  <si>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</si>
  <si>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</si>
  <si>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</si>
  <si>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</si>
  <si>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</si>
  <si>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</si>
  <si>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</si>
  <si>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</si>
  <si>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</si>
  <si>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</si>
  <si>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</si>
  <si>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</si>
  <si>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</si>
  <si>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</si>
  <si>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</si>
  <si>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</si>
  <si>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</si>
  <si>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</si>
  <si>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</si>
  <si>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</si>
  <si>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</si>
  <si>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</si>
  <si>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</si>
  <si>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</si>
  <si>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</si>
  <si>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</si>
  <si>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</si>
  <si>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</si>
  <si>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</si>
  <si>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</si>
  <si>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</si>
  <si>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</si>
  <si>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</si>
  <si>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</si>
  <si>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</si>
  <si>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</si>
  <si>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</si>
  <si>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</si>
  <si>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</si>
  <si>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</si>
  <si>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</si>
  <si>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</si>
  <si>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</si>
  <si>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</si>
  <si>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</si>
  <si>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</si>
  <si>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</si>
  <si>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</si>
  <si>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</si>
  <si>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</si>
  <si>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</si>
  <si>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</si>
  <si>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</si>
  <si>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</si>
  <si>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</si>
  <si>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</si>
  <si>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</si>
  <si>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</si>
  <si>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</si>
  <si>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</si>
  <si>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</si>
  <si>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</si>
  <si>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</si>
  <si>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</si>
  <si>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</si>
  <si>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</si>
  <si>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</si>
  <si>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</si>
  <si>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</si>
  <si>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</si>
  <si>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</si>
  <si>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</si>
  <si>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</si>
  <si>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</si>
  <si>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</si>
  <si>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</si>
  <si>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</si>
  <si>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</si>
  <si>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</si>
  <si>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</si>
  <si>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</si>
  <si>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</si>
  <si>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</si>
  <si>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</si>
  <si>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</si>
  <si>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</si>
  <si>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</si>
  <si>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</si>
  <si>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</si>
  <si>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</si>
  <si>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</si>
  <si>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</si>
  <si>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</si>
  <si>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</si>
  <si>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</si>
  <si>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</si>
  <si>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</si>
  <si>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</si>
  <si>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</si>
  <si>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</si>
  <si>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</si>
  <si>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</si>
  <si>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</si>
  <si>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</si>
  <si>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</si>
  <si>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</si>
  <si>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</si>
  <si>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</si>
  <si>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</si>
  <si>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</si>
  <si>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</si>
  <si>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</si>
  <si>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</si>
  <si>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</si>
  <si>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</si>
  <si>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</si>
  <si>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</si>
  <si>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</si>
  <si>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</si>
  <si>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</si>
  <si>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</si>
  <si>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</si>
  <si>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</si>
  <si>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</si>
  <si>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</si>
  <si>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</si>
  <si>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</si>
  <si>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</si>
  <si>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</si>
  <si>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</si>
  <si>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</si>
  <si>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</si>
  <si>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</si>
  <si>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</si>
  <si>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</si>
  <si>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</si>
  <si>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</si>
  <si>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</si>
  <si>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</si>
  <si>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</si>
  <si>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</si>
  <si>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</si>
  <si>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</si>
  <si>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</si>
  <si>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</si>
  <si>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</si>
  <si>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</si>
  <si>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</si>
  <si>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</si>
  <si>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</si>
  <si>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</si>
  <si>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</si>
  <si>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</si>
  <si>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</si>
  <si>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</si>
  <si>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</si>
  <si>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</si>
  <si>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</si>
  <si>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</si>
  <si>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</si>
  <si>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</si>
  <si>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</si>
  <si>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</si>
  <si>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</si>
  <si>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</si>
  <si>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</si>
  <si>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</si>
  <si>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</si>
  <si>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</si>
  <si>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</si>
  <si>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</si>
  <si>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</si>
  <si>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</si>
  <si>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</si>
  <si>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</si>
  <si>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</si>
  <si>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</si>
  <si>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</si>
  <si>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</si>
  <si>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</si>
  <si>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</si>
  <si>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</si>
  <si>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</si>
  <si>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</si>
  <si>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</si>
  <si>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</si>
  <si>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</si>
  <si>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</si>
  <si>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</si>
  <si>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</si>
  <si>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</si>
  <si>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</si>
  <si>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</si>
  <si>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</si>
  <si>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</si>
  <si>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</si>
  <si>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</si>
  <si>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</si>
  <si>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</si>
  <si>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</si>
  <si>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</si>
  <si>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</si>
  <si>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</si>
  <si>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</si>
  <si>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</si>
  <si>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</si>
  <si>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</si>
  <si>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</si>
  <si>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</si>
  <si>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</si>
  <si>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</si>
  <si>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</si>
  <si>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</si>
  <si>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</si>
  <si>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</si>
  <si>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</si>
  <si>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</si>
  <si>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</si>
  <si>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</si>
  <si>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</si>
  <si>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</si>
  <si>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</si>
  <si>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</si>
  <si>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</si>
  <si>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</si>
  <si>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</si>
  <si>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</si>
  <si>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</si>
  <si>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</si>
  <si>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</si>
  <si>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</si>
  <si>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</si>
  <si>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</si>
  <si>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</si>
  <si>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</si>
  <si>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</si>
  <si>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</si>
  <si>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</si>
  <si>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</si>
  <si>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</si>
  <si>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</si>
  <si>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</si>
  <si>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</si>
  <si>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</si>
  <si>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</si>
  <si>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</si>
  <si>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</si>
  <si>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</si>
  <si>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</si>
  <si>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</si>
  <si>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</si>
  <si>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</si>
  <si>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</si>
  <si>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</si>
  <si>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</si>
  <si>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</si>
  <si>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</si>
  <si>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</si>
  <si>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</si>
  <si>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</si>
  <si>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</si>
  <si>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</si>
  <si>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</si>
  <si>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</si>
  <si>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</si>
  <si>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</si>
  <si>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</si>
  <si>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</si>
  <si>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</si>
  <si>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</si>
  <si>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</si>
  <si>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</si>
  <si>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</si>
  <si>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</si>
  <si>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</si>
  <si>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</si>
  <si>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</si>
  <si>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</si>
  <si>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</si>
  <si>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</si>
  <si>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</si>
  <si>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</si>
  <si>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</si>
  <si>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</si>
  <si>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</si>
  <si>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</si>
  <si>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</si>
  <si>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</si>
  <si>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</si>
  <si>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</si>
  <si>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</si>
  <si>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</si>
  <si>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</si>
  <si>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</si>
  <si>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</si>
  <si>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</si>
  <si>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</si>
  <si>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</si>
  <si>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</si>
  <si>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</si>
  <si>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</si>
  <si>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</si>
  <si>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</si>
  <si>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</si>
  <si>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</si>
  <si>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</si>
  <si>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</si>
  <si>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</si>
  <si>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</si>
  <si>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</si>
  <si>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</si>
  <si>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</si>
  <si>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</si>
  <si>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</si>
  <si>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</si>
  <si>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</si>
  <si>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</si>
  <si>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</si>
  <si>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</si>
  <si>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</si>
  <si>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</si>
  <si>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</si>
  <si>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</si>
  <si>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</si>
  <si>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</si>
  <si>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</si>
  <si>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</si>
  <si>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</si>
  <si>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</si>
  <si>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</si>
  <si>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</si>
  <si>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</si>
  <si>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</si>
  <si>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</si>
  <si>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</si>
  <si>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</si>
  <si>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</si>
  <si>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</si>
  <si>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</si>
  <si>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</si>
  <si>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</si>
  <si>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</si>
  <si>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</si>
  <si>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</si>
  <si>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</si>
  <si>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</si>
  <si>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</si>
  <si>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</si>
  <si>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</si>
  <si>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</si>
  <si>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</si>
  <si>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</si>
  <si>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</si>
  <si>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</si>
  <si>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</si>
  <si>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</si>
  <si>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</si>
  <si>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</si>
  <si>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</si>
  <si>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</si>
  <si>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</si>
  <si>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</si>
  <si>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</si>
  <si>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</si>
  <si>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</si>
  <si>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</si>
  <si>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</si>
  <si>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</si>
  <si>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</si>
  <si>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</si>
  <si>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</si>
  <si>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</si>
  <si>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</si>
  <si>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</si>
  <si>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</si>
  <si>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</si>
  <si>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</si>
  <si>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</si>
  <si>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</si>
  <si>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</si>
  <si>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</si>
  <si>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</si>
  <si>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</si>
  <si>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</si>
  <si>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</si>
  <si>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</si>
  <si>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</si>
  <si>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</si>
  <si>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</si>
  <si>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</si>
  <si>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</si>
  <si>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</si>
  <si>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</si>
  <si>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</si>
  <si>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</si>
  <si>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</si>
  <si>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</si>
  <si>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</si>
  <si>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</si>
  <si>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</si>
  <si>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</si>
  <si>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</si>
  <si>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</si>
  <si>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</si>
  <si>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</si>
  <si>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</si>
  <si>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</si>
  <si>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</si>
  <si>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</si>
  <si>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</si>
  <si>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</si>
  <si>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</si>
  <si>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</si>
  <si>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</si>
  <si>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</si>
  <si>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</si>
  <si>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</si>
  <si>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</si>
  <si>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</si>
  <si>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</si>
  <si>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</si>
  <si>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</si>
  <si>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</si>
  <si>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</si>
  <si>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</si>
  <si>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</si>
  <si>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</si>
  <si>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</si>
  <si>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</si>
  <si>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</si>
  <si>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</si>
  <si>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</si>
  <si>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</si>
  <si>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</si>
  <si>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</si>
  <si>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</si>
  <si>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</si>
  <si>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</si>
  <si>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</si>
  <si>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</si>
  <si>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</si>
  <si>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</si>
  <si>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</si>
  <si>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</si>
  <si>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</si>
  <si>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</si>
  <si>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</si>
  <si>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</si>
  <si>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</si>
  <si>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</si>
  <si>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</si>
  <si>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</si>
  <si>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</si>
  <si>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</si>
  <si>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</si>
  <si>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</si>
  <si>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</si>
  <si>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</si>
  <si>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</si>
  <si>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</si>
  <si>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</si>
  <si>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</si>
  <si>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</si>
  <si>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</si>
  <si>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</si>
  <si>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</si>
  <si>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</si>
  <si>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</si>
  <si>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</si>
  <si>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</si>
  <si>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</si>
  <si>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</si>
  <si>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</si>
  <si>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</si>
  <si>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</si>
  <si>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</si>
  <si>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</si>
  <si>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</si>
  <si>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</si>
  <si>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</si>
  <si>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</si>
  <si>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</si>
  <si>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</si>
  <si>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</si>
  <si>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</si>
  <si>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</si>
  <si>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</si>
  <si>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</si>
  <si>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</si>
  <si>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</si>
  <si>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</si>
  <si>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</si>
  <si>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</si>
  <si>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</si>
  <si>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</si>
  <si>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</si>
  <si>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</si>
  <si>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</si>
  <si>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</si>
  <si>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</si>
  <si>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</si>
  <si>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</si>
  <si>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</si>
  <si>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</si>
  <si>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</si>
  <si>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</si>
  <si>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</si>
  <si>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</si>
  <si>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</si>
  <si>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</si>
  <si>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</si>
  <si>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</si>
  <si>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</si>
  <si>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</si>
  <si>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</si>
  <si>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</si>
  <si>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</si>
  <si>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</si>
  <si>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</si>
  <si>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</si>
  <si>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</si>
  <si>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</si>
  <si>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</si>
  <si>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</si>
  <si>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</si>
  <si>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</si>
  <si>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</si>
  <si>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</si>
  <si>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</si>
  <si>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</si>
  <si>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</si>
  <si>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</si>
  <si>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</si>
  <si>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</si>
  <si>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</si>
  <si>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</si>
  <si>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</si>
  <si>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</si>
  <si>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</si>
  <si>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</si>
  <si>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</si>
  <si>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</si>
  <si>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</si>
  <si>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</si>
  <si>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</si>
  <si>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</si>
  <si>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</si>
  <si>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</si>
  <si>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</si>
  <si>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</si>
  <si>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</si>
  <si>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</si>
  <si>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</si>
  <si>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</si>
  <si>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</si>
  <si>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</si>
  <si>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</si>
  <si>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</si>
  <si>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</si>
  <si>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</si>
  <si>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</si>
  <si>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</si>
  <si>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</si>
  <si>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</si>
  <si>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</si>
  <si>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</si>
  <si>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</si>
  <si>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</si>
  <si>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</si>
  <si>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</si>
  <si>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</si>
  <si>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</si>
  <si>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</si>
  <si>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</si>
  <si>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</si>
  <si>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</si>
  <si>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</si>
  <si>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</si>
  <si>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</si>
  <si>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</si>
  <si>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</si>
  <si>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</si>
  <si>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</si>
  <si>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</si>
  <si>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</si>
  <si>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</si>
  <si>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</si>
  <si>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</si>
  <si>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</si>
  <si>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</si>
  <si>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</si>
  <si>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</si>
  <si>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</si>
  <si>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</si>
  <si>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</si>
  <si>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</si>
  <si>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</si>
  <si>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</si>
  <si>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</si>
  <si>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</si>
  <si>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</si>
  <si>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</si>
  <si>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</si>
  <si>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</si>
  <si>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</si>
  <si>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</si>
  <si>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</si>
  <si>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</si>
  <si>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</si>
  <si>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</si>
  <si>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</si>
  <si>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</si>
  <si>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</si>
  <si>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</si>
  <si>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</si>
  <si>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</si>
  <si>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</si>
  <si>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</si>
  <si>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</si>
  <si>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</si>
  <si>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</si>
  <si>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</si>
  <si>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</si>
  <si>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</si>
  <si>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</si>
  <si>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</si>
  <si>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</si>
  <si>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</si>
  <si>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</si>
  <si>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</si>
  <si>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</si>
  <si>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</si>
  <si>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</si>
  <si>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</si>
  <si>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</si>
  <si>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</si>
  <si>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</si>
  <si>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</si>
  <si>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</si>
  <si>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</si>
  <si>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</si>
  <si>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</si>
  <si>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</si>
  <si>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</si>
  <si>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</si>
  <si>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</si>
  <si>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</si>
  <si>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</si>
  <si>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</si>
  <si>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</si>
  <si>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</si>
  <si>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</si>
  <si>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</si>
  <si>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</si>
  <si>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</si>
  <si>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</si>
  <si>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</si>
  <si>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</si>
  <si>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</si>
  <si>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</si>
  <si>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</si>
  <si>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</si>
  <si>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</si>
  <si>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</si>
  <si>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</si>
  <si>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</si>
  <si>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</si>
  <si>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</si>
  <si>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</si>
  <si>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</si>
  <si>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</si>
  <si>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</si>
  <si>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</si>
  <si>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</si>
  <si>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</si>
  <si>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</si>
  <si>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</si>
  <si>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</si>
  <si>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</si>
  <si>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</si>
  <si>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</si>
  <si>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</si>
  <si>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</si>
  <si>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</si>
  <si>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</si>
  <si>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</si>
  <si>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</si>
  <si>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</si>
  <si>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</si>
  <si>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</si>
  <si>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</si>
  <si>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</si>
  <si>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</si>
  <si>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</si>
  <si>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</si>
  <si>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</si>
  <si>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</si>
  <si>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</si>
  <si>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</si>
  <si>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</si>
  <si>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</si>
  <si>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</si>
  <si>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</si>
  <si>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</si>
  <si>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</si>
  <si>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</si>
  <si>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</si>
  <si>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</si>
  <si>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</si>
  <si>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</si>
  <si>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</si>
  <si>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</si>
  <si>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</si>
  <si>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</si>
  <si>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</si>
  <si>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</si>
  <si>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</si>
  <si>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</si>
  <si>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</si>
  <si>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</si>
  <si>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</si>
  <si>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</si>
  <si>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</si>
  <si>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</si>
  <si>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</si>
  <si>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</si>
  <si>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</si>
  <si>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</si>
  <si>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</si>
  <si>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</si>
  <si>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</si>
  <si>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</si>
  <si>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</si>
  <si>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</si>
  <si>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</si>
  <si>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</si>
  <si>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</si>
  <si>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</si>
  <si>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</si>
  <si>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</si>
  <si>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</si>
  <si>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</si>
  <si>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</si>
  <si>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</si>
  <si>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</si>
  <si>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</si>
  <si>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</si>
  <si>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</si>
  <si>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</si>
  <si>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</si>
  <si>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</si>
  <si>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</si>
  <si>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</si>
  <si>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</si>
  <si>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</si>
  <si>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</si>
  <si>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</si>
  <si>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</si>
  <si>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</si>
  <si>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</si>
  <si>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</si>
  <si>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</si>
  <si>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</si>
  <si>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</si>
  <si>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</si>
  <si>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</si>
  <si>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</si>
  <si>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</si>
  <si>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</si>
  <si>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</si>
  <si>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</si>
  <si>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</si>
  <si>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</si>
  <si>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</si>
  <si>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</si>
  <si>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</si>
  <si>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</si>
  <si>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</si>
  <si>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</si>
  <si>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</si>
  <si>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</si>
  <si>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</si>
  <si>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</si>
  <si>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</si>
  <si>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</si>
  <si>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</si>
  <si>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</si>
  <si>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</si>
  <si>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</si>
  <si>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</si>
  <si>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</si>
  <si>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</si>
  <si>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</si>
  <si>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</si>
  <si>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</si>
  <si>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</si>
  <si>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</si>
  <si>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</si>
  <si>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</si>
  <si>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</si>
  <si>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</si>
  <si>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</si>
  <si>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</si>
  <si>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</si>
  <si>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</si>
  <si>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</si>
  <si>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</si>
  <si>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</si>
  <si>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</si>
  <si>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</si>
  <si>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</si>
  <si>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</si>
  <si>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</si>
  <si>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</si>
  <si>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</si>
  <si>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</si>
  <si>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</si>
  <si>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</si>
  <si>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</si>
  <si>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</si>
  <si>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</si>
  <si>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</si>
  <si>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</si>
  <si>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</si>
  <si>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</si>
  <si>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</si>
  <si>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</si>
  <si>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</si>
  <si>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</si>
  <si>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</si>
  <si>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</si>
  <si>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</si>
  <si>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</si>
  <si>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</si>
  <si>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</si>
  <si>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</si>
  <si>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</si>
  <si>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</si>
  <si>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</si>
  <si>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</si>
  <si>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</si>
  <si>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</si>
  <si>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</si>
  <si>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</si>
  <si>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</si>
  <si>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</si>
  <si>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</si>
  <si>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</si>
  <si>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</si>
  <si>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</si>
  <si>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</si>
  <si>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</si>
  <si>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</si>
  <si>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</si>
  <si>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</si>
  <si>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</si>
  <si>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</si>
  <si>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</si>
  <si>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</si>
  <si>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</si>
  <si>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</si>
  <si>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</si>
  <si>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</si>
  <si>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</si>
  <si>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</si>
  <si>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</si>
  <si>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</si>
  <si>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</si>
  <si>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</si>
  <si>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</si>
  <si>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</si>
  <si>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</si>
  <si>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</si>
  <si>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</si>
  <si>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</si>
  <si>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</si>
  <si>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</si>
  <si>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</si>
  <si>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</si>
  <si>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</si>
  <si>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</si>
  <si>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</si>
  <si>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</si>
  <si>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</si>
  <si>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</si>
  <si>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</si>
  <si>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</si>
  <si>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</si>
  <si>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</si>
  <si>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</si>
  <si>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</si>
  <si>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</si>
  <si>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</si>
  <si>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</si>
  <si>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</si>
  <si>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</si>
  <si>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</si>
  <si>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</si>
  <si>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</si>
  <si>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</si>
  <si>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</si>
  <si>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</si>
  <si>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</si>
  <si>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</si>
  <si>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</si>
  <si>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</si>
  <si>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</si>
  <si>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</si>
  <si>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</si>
  <si>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</si>
  <si>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</si>
  <si>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</si>
  <si>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</si>
  <si>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</si>
  <si>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</si>
  <si>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</si>
  <si>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</si>
  <si>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</si>
  <si>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</si>
  <si>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</si>
  <si>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</si>
  <si>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</si>
  <si>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</si>
  <si>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</si>
  <si>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</si>
  <si>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</si>
  <si>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</si>
  <si>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</si>
  <si>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</si>
  <si>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</si>
  <si>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</si>
  <si>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</si>
  <si>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</si>
  <si>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</si>
  <si>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</si>
  <si>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</si>
  <si>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</si>
  <si>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</si>
  <si>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</si>
  <si>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</si>
  <si>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</si>
  <si>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</si>
  <si>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</si>
  <si>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</si>
  <si>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</si>
  <si>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</si>
  <si>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</si>
  <si>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</si>
  <si>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</si>
  <si>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</si>
  <si>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</si>
  <si>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</si>
  <si>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</si>
  <si>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</si>
  <si>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</si>
  <si>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</si>
  <si>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</si>
  <si>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</si>
  <si>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</si>
  <si>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</si>
  <si>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</si>
  <si>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</si>
  <si>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</si>
  <si>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</si>
  <si>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</si>
  <si>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</si>
  <si>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</si>
  <si>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</si>
  <si>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</si>
  <si>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</si>
  <si>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</si>
  <si>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</si>
  <si>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</si>
  <si>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</si>
  <si>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</si>
  <si>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</si>
  <si>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</si>
  <si>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</si>
  <si>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</si>
  <si>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</si>
  <si>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</si>
  <si>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</si>
  <si>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</si>
  <si>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</si>
  <si>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</si>
  <si>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</si>
  <si>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</si>
  <si>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</si>
  <si>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</si>
  <si>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</si>
  <si>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</si>
  <si>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</si>
  <si>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</si>
  <si>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</si>
  <si>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</si>
  <si>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</si>
  <si>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</si>
  <si>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</si>
  <si>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</si>
  <si>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</si>
  <si>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</si>
  <si>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</si>
  <si>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</si>
  <si>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</si>
  <si>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</si>
  <si>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</si>
  <si>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</si>
  <si>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</si>
  <si>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</si>
  <si>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</si>
  <si>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</si>
  <si>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</si>
  <si>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</si>
  <si>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</si>
  <si>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</si>
  <si>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</si>
  <si>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</si>
  <si>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</si>
  <si>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</si>
  <si>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</si>
  <si>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</si>
  <si>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</si>
  <si>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</si>
  <si>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</si>
  <si>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</si>
  <si>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</si>
  <si>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</si>
  <si>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</si>
  <si>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</si>
  <si>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</si>
  <si>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</si>
  <si>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</si>
  <si>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</si>
  <si>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</si>
  <si>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</si>
  <si>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</si>
  <si>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</si>
  <si>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</si>
  <si>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</si>
  <si>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</si>
  <si>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</si>
  <si>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</si>
  <si>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</si>
  <si>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</si>
  <si>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</si>
  <si>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</si>
  <si>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</si>
  <si>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</si>
  <si>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</si>
  <si>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</si>
  <si>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</si>
  <si>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</si>
  <si>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</si>
  <si>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</si>
  <si>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</si>
  <si>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</si>
  <si>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</si>
  <si>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</si>
  <si>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</si>
  <si>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</si>
  <si>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</si>
  <si>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</si>
  <si>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</si>
  <si>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</si>
  <si>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</si>
  <si>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</si>
  <si>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</si>
  <si>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</si>
  <si>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</si>
  <si>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</si>
  <si>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</si>
  <si>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</si>
  <si>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</si>
  <si>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</si>
  <si>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</si>
  <si>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</si>
  <si>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</si>
  <si>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</si>
  <si>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</si>
  <si>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</si>
  <si>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</si>
  <si>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</si>
  <si>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</si>
  <si>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</si>
  <si>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</si>
  <si>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</si>
  <si>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</si>
  <si>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</si>
  <si>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</si>
  <si>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</si>
  <si>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</si>
  <si>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</si>
  <si>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</si>
  <si>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</si>
  <si>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</si>
  <si>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</si>
  <si>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</si>
  <si>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</si>
  <si>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</si>
  <si>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</si>
  <si>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</si>
  <si>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</si>
  <si>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</si>
  <si>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</si>
  <si>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</si>
  <si>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</si>
  <si>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</si>
  <si>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</si>
  <si>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</si>
  <si>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</si>
  <si>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</si>
  <si>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</si>
  <si>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</si>
  <si>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</si>
  <si>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</si>
  <si>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</si>
  <si>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</si>
  <si>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</si>
  <si>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</si>
  <si>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</si>
  <si>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</si>
  <si>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</si>
  <si>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</si>
  <si>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</si>
  <si>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</si>
  <si>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</si>
  <si>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</si>
  <si>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</si>
  <si>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</si>
  <si>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</si>
  <si>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</si>
  <si>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</si>
  <si>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</si>
  <si>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</si>
  <si>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</si>
  <si>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</si>
  <si>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</si>
  <si>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</si>
  <si>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</si>
  <si>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</si>
  <si>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</si>
  <si>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</si>
  <si>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</si>
  <si>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</si>
  <si>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</si>
  <si>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</si>
  <si>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</si>
  <si>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</si>
  <si>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</si>
  <si>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</si>
  <si>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</si>
  <si>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</si>
  <si>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</si>
  <si>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</si>
  <si>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</si>
  <si>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</si>
  <si>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</si>
  <si>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</si>
  <si>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</si>
  <si>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</si>
  <si>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</si>
  <si>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</si>
  <si>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</si>
  <si>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</si>
  <si>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</si>
  <si>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</si>
  <si>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</si>
  <si>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</si>
  <si>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</si>
  <si>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</si>
  <si>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</si>
  <si>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</si>
  <si>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</si>
  <si>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</si>
  <si>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</si>
  <si>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</si>
  <si>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</si>
  <si>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</si>
  <si>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</si>
  <si>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</si>
  <si>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</si>
  <si>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</si>
  <si>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</si>
  <si>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</si>
  <si>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</si>
  <si>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</si>
  <si>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</si>
  <si>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</si>
  <si>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</si>
  <si>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</si>
  <si>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</si>
  <si>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</si>
  <si>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</si>
  <si>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</si>
  <si>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</si>
  <si>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</si>
  <si>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</si>
  <si>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</si>
  <si>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</si>
  <si>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</si>
  <si>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</si>
  <si>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</si>
  <si>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</si>
  <si>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</si>
  <si>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</si>
  <si>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</si>
  <si>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</si>
  <si>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</si>
  <si>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</si>
  <si>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</si>
  <si>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</si>
  <si>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</si>
  <si>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</si>
  <si>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</si>
  <si>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</si>
  <si>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</si>
  <si>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</si>
  <si>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</si>
  <si>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</si>
  <si>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</si>
  <si>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</si>
  <si>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</si>
  <si>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</si>
  <si>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</si>
  <si>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</si>
  <si>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</si>
  <si>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</si>
  <si>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</si>
  <si>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</si>
  <si>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</si>
  <si>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</si>
  <si>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</si>
  <si>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</si>
  <si>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</si>
  <si>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</si>
  <si>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</si>
  <si>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</si>
  <si>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</si>
  <si>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</si>
  <si>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</si>
  <si>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</si>
  <si>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</si>
  <si>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</si>
  <si>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</si>
  <si>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</si>
  <si>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</si>
  <si>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</si>
  <si>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</si>
  <si>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</si>
  <si>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</si>
  <si>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</si>
  <si>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</si>
  <si>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</si>
  <si>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</si>
  <si>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</si>
  <si>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</si>
  <si>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</si>
  <si>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</si>
  <si>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</si>
  <si>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</si>
  <si>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</si>
  <si>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</si>
  <si>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</si>
  <si>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</si>
  <si>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</si>
  <si>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</si>
  <si>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</si>
  <si>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</si>
  <si>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</si>
  <si>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</si>
  <si>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</si>
  <si>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</si>
  <si>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</si>
  <si>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</si>
  <si>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</si>
  <si>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</si>
  <si>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</si>
  <si>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</si>
  <si>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</si>
  <si>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</si>
  <si>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</si>
  <si>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</si>
  <si>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</si>
  <si>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</si>
  <si>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</si>
  <si>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</si>
  <si>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</si>
  <si>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</si>
  <si>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</si>
  <si>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</si>
  <si>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</si>
  <si>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</si>
  <si>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</si>
  <si>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</si>
  <si>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</si>
  <si>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</si>
  <si>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</si>
  <si>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</si>
  <si>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</si>
  <si>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</si>
  <si>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</si>
  <si>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</si>
  <si>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</si>
  <si>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</si>
  <si>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</si>
  <si>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</si>
  <si>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</si>
  <si>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</si>
  <si>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</si>
  <si>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</si>
  <si>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</si>
  <si>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</si>
  <si>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</si>
  <si>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</si>
  <si>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</si>
  <si>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</si>
  <si>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</si>
  <si>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</si>
  <si>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</si>
  <si>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</si>
  <si>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</si>
  <si>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</si>
  <si>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</si>
  <si>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</si>
  <si>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</si>
  <si>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</si>
  <si>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</si>
  <si>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</si>
  <si>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</si>
  <si>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</si>
  <si>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</si>
  <si>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</si>
  <si>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</si>
  <si>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</si>
  <si>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</si>
  <si>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</si>
  <si>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</si>
  <si>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</si>
  <si>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</si>
  <si>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</si>
  <si>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</si>
  <si>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</si>
  <si>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</si>
  <si>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</si>
  <si>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</si>
  <si>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</si>
  <si>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</si>
  <si>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</si>
  <si>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</si>
  <si>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</si>
  <si>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</si>
  <si>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</si>
  <si>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</si>
  <si>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</si>
  <si>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</si>
  <si>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</si>
  <si>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</si>
  <si>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</si>
  <si>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</si>
  <si>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</si>
  <si>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</si>
  <si>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</si>
  <si>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</si>
  <si>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</si>
  <si>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</si>
  <si>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</si>
  <si>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</si>
  <si>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</si>
  <si>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</si>
  <si>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</si>
  <si>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</si>
  <si>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</si>
  <si>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</si>
  <si>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</si>
  <si>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</si>
  <si>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</si>
  <si>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</si>
  <si>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</si>
  <si>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</si>
  <si>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</si>
  <si>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</si>
  <si>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</si>
  <si>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</si>
  <si>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</si>
  <si>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</si>
  <si>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</si>
  <si>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</si>
  <si>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</si>
  <si>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</si>
  <si>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</si>
  <si>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</si>
  <si>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</si>
  <si>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</si>
  <si>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</si>
  <si>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</si>
  <si>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</si>
  <si>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</si>
  <si>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</si>
  <si>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</si>
  <si>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</si>
  <si>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</si>
  <si>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</si>
  <si>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</si>
  <si>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</si>
  <si>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</si>
  <si>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</si>
  <si>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</si>
  <si>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</si>
  <si>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</si>
  <si>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</si>
  <si>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</si>
  <si>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</si>
  <si>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</si>
  <si>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</si>
  <si>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</si>
  <si>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</si>
  <si>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</si>
  <si>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</si>
  <si>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</si>
  <si>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</si>
  <si>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</si>
  <si>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</si>
  <si>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</si>
  <si>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</si>
  <si>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</si>
  <si>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</si>
  <si>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</si>
  <si>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</si>
  <si>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</si>
  <si>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</si>
  <si>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</si>
  <si>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</si>
  <si>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</si>
  <si>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</si>
  <si>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</si>
  <si>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</si>
  <si>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</si>
  <si>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</si>
  <si>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</si>
  <si>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</si>
  <si>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</si>
  <si>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</si>
  <si>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</si>
  <si>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</si>
  <si>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</si>
  <si>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</si>
  <si>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</si>
  <si>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</si>
  <si>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</si>
  <si>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</si>
  <si>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</si>
  <si>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</si>
  <si>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</si>
  <si>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</si>
  <si>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</si>
  <si>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</si>
  <si>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</si>
  <si>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</si>
  <si>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</si>
  <si>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</si>
  <si>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</si>
  <si>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</si>
  <si>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</si>
  <si>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</si>
  <si>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</si>
  <si>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</si>
  <si>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</si>
  <si>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</si>
  <si>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</si>
  <si>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</si>
  <si>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</si>
  <si>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</si>
  <si>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</si>
  <si>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</si>
  <si>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</si>
  <si>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</si>
  <si>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</si>
  <si>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</si>
  <si>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</si>
  <si>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</si>
  <si>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</si>
  <si>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</si>
  <si>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</si>
  <si>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</si>
  <si>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</si>
  <si>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</si>
  <si>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</si>
  <si>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</si>
  <si>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</si>
  <si>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</si>
  <si>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</si>
  <si>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</si>
  <si>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</si>
  <si>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</si>
  <si>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</si>
  <si>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</si>
  <si>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</si>
  <si>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</si>
  <si>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</si>
  <si>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</si>
  <si>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</si>
  <si>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</si>
  <si>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</si>
  <si>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</si>
  <si>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</si>
  <si>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</si>
  <si>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</si>
  <si>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</si>
  <si>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</si>
  <si>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</si>
  <si>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</si>
  <si>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</si>
  <si>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</si>
  <si>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</si>
  <si>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</si>
  <si>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</si>
  <si>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</si>
  <si>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</si>
  <si>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</si>
  <si>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</si>
  <si>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</si>
  <si>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</si>
  <si>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</si>
  <si>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</si>
  <si>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</si>
  <si>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</si>
  <si>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</si>
  <si>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</si>
  <si>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</si>
  <si>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</si>
  <si>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</si>
  <si>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</si>
  <si>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</si>
  <si>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</si>
  <si>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</si>
  <si>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</si>
  <si>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</si>
  <si>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</si>
  <si>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</si>
  <si>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</si>
  <si>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</si>
  <si>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</si>
  <si>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</si>
  <si>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</si>
  <si>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</si>
  <si>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</si>
  <si>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</si>
  <si>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</si>
  <si>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</si>
  <si>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</si>
  <si>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</si>
  <si>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</si>
  <si>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</si>
  <si>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</si>
  <si>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</si>
  <si>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</si>
  <si>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</si>
  <si>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</si>
  <si>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</si>
  <si>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</si>
  <si>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</si>
  <si>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</si>
  <si>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</si>
  <si>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</si>
  <si>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</si>
  <si>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</si>
  <si>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</si>
  <si>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</si>
  <si>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</si>
  <si>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</si>
  <si>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</si>
  <si>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</si>
  <si>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</si>
  <si>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</si>
  <si>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</si>
  <si>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</si>
  <si>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</si>
  <si>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</si>
  <si>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</si>
  <si>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</si>
  <si>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</si>
  <si>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</si>
  <si>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</si>
  <si>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</si>
  <si>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</si>
  <si>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</si>
  <si>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</si>
  <si>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</si>
  <si>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</si>
  <si>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</si>
  <si>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</si>
  <si>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</si>
  <si>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</si>
  <si>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</si>
  <si>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</si>
  <si>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</si>
  <si>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</si>
  <si>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</si>
  <si>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</si>
  <si>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</si>
  <si>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</si>
  <si>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</si>
  <si>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</si>
  <si>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</si>
  <si>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</si>
  <si>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</si>
  <si>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</si>
  <si>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</si>
  <si>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</si>
  <si>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</si>
  <si>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</si>
  <si>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</si>
  <si>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</si>
  <si>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</si>
  <si>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</si>
  <si>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</si>
  <si>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</si>
  <si>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</si>
  <si>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</si>
  <si>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</si>
  <si>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</si>
  <si>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</si>
  <si>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</si>
  <si>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</si>
  <si>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</si>
  <si>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</si>
  <si>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</si>
  <si>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</si>
  <si>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</si>
  <si>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</si>
  <si>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</si>
  <si>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</si>
  <si>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</si>
  <si>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</si>
  <si>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</si>
  <si>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</si>
  <si>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</si>
  <si>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</si>
  <si>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</si>
  <si>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</si>
  <si>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</si>
  <si>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</si>
  <si>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</si>
  <si>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</si>
  <si>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</si>
  <si>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</si>
  <si>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</si>
  <si>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</si>
  <si>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</si>
  <si>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</si>
  <si>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</si>
  <si>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</si>
  <si>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</si>
  <si>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</si>
  <si>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</si>
  <si>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</si>
  <si>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</si>
  <si>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</si>
  <si>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</si>
  <si>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</si>
  <si>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</si>
  <si>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</si>
  <si>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</si>
  <si>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</si>
  <si>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</si>
  <si>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</si>
  <si>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</si>
  <si>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</si>
  <si>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</si>
  <si>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</si>
  <si>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</si>
  <si>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</si>
  <si>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</si>
  <si>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</si>
  <si>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</si>
  <si>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</si>
  <si>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</si>
  <si>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</si>
  <si>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</si>
  <si>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</si>
  <si>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</si>
  <si>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</si>
  <si>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</si>
  <si>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</si>
  <si>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</si>
  <si>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</si>
  <si>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</si>
  <si>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</si>
  <si>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</si>
  <si>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</si>
  <si>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</si>
  <si>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</si>
  <si>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</si>
  <si>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</si>
  <si>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</si>
  <si>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</si>
  <si>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</si>
  <si>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</si>
  <si>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</si>
  <si>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</si>
  <si>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</si>
  <si>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</si>
  <si>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</si>
  <si>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</si>
  <si>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</si>
  <si>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</si>
  <si>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</si>
  <si>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</si>
  <si>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</si>
  <si>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</si>
  <si>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</si>
  <si>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</si>
  <si>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</si>
  <si>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</si>
  <si>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</si>
  <si>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</si>
  <si>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</si>
  <si>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</si>
  <si>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</si>
  <si>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</si>
  <si>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</si>
  <si>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</si>
  <si>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</si>
  <si>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</si>
  <si>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</si>
  <si>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</si>
  <si>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</si>
  <si>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</si>
  <si>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</si>
  <si>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</si>
  <si>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</si>
  <si>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</si>
  <si>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</si>
  <si>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</si>
  <si>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</si>
  <si>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</si>
  <si>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</si>
  <si>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</si>
  <si>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</si>
  <si>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</si>
  <si>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</si>
  <si>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</si>
  <si>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</si>
  <si>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</si>
  <si>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</si>
  <si>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</si>
  <si>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</si>
  <si>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</si>
  <si>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</si>
  <si>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</si>
  <si>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</si>
  <si>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</si>
  <si>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</si>
  <si>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</si>
  <si>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</si>
  <si>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</si>
  <si>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</si>
  <si>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</si>
  <si>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</si>
  <si>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</si>
  <si>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</si>
  <si>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</si>
  <si>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</si>
  <si>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</si>
  <si>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</si>
  <si>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</si>
  <si>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</si>
  <si>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</si>
  <si>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</si>
  <si>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</si>
  <si>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</si>
  <si>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</si>
  <si>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</si>
  <si>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</si>
  <si>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</si>
  <si>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</si>
  <si>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</si>
  <si>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</si>
  <si>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</si>
  <si>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</si>
  <si>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</si>
  <si>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</si>
  <si>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</si>
  <si>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</si>
  <si>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</si>
  <si>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</si>
  <si>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</si>
  <si>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</si>
  <si>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</si>
  <si>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</si>
  <si>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</si>
  <si>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</si>
  <si>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</si>
  <si>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</si>
  <si>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</si>
  <si>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</si>
  <si>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</si>
  <si>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</si>
  <si>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</si>
  <si>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</si>
  <si>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</si>
  <si>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</si>
  <si>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</si>
  <si>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</si>
  <si>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</si>
  <si>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</si>
  <si>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</si>
  <si>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</si>
  <si>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</si>
  <si>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</si>
  <si>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</si>
  <si>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</si>
  <si>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</si>
  <si>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</si>
  <si>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</si>
  <si>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</si>
  <si>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</si>
  <si>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</si>
  <si>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</si>
  <si>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</si>
  <si>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</si>
  <si>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</si>
  <si>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</si>
  <si>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</si>
  <si>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</si>
  <si>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</si>
  <si>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</si>
  <si>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</si>
  <si>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</si>
  <si>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</si>
  <si>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</si>
  <si>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</si>
  <si>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</si>
  <si>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</si>
  <si>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</si>
  <si>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</si>
  <si>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</si>
  <si>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</si>
  <si>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</si>
  <si>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</si>
  <si>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</si>
  <si>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</si>
  <si>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</si>
  <si>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</si>
  <si>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</si>
  <si>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</si>
  <si>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</si>
  <si>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</si>
  <si>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</si>
  <si>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</si>
  <si>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</si>
  <si>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</si>
  <si>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</si>
  <si>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</si>
  <si>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</si>
  <si>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</si>
  <si>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</si>
  <si>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</si>
  <si>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</si>
  <si>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</si>
  <si>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</si>
  <si>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</si>
  <si>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</si>
  <si>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</si>
  <si>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</si>
  <si>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</si>
  <si>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</si>
  <si>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</si>
  <si>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</si>
  <si>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</si>
  <si>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</si>
  <si>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</si>
  <si>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</si>
  <si>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</si>
  <si>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</si>
  <si>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</si>
  <si>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</si>
  <si>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</si>
  <si>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</si>
  <si>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</si>
  <si>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</si>
  <si>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</si>
  <si>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</si>
  <si>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</si>
  <si>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</si>
  <si>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</si>
  <si>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</si>
  <si>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</si>
  <si>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</si>
  <si>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</si>
  <si>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</si>
  <si>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</si>
  <si>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</si>
  <si>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</si>
  <si>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</si>
  <si>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</si>
  <si>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</si>
  <si>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</si>
  <si>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</si>
  <si>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</si>
  <si>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</si>
  <si>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</si>
  <si>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</si>
  <si>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</si>
  <si>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</si>
  <si>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</si>
  <si>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</si>
  <si>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</si>
  <si>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</si>
  <si>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</si>
  <si>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</si>
  <si>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</si>
  <si>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</si>
  <si>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</si>
  <si>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</si>
  <si>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</si>
  <si>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</si>
  <si>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</si>
  <si>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</si>
  <si>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</si>
  <si>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</si>
  <si>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</si>
  <si>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</si>
  <si>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</si>
  <si>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</si>
  <si>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</si>
  <si>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</si>
  <si>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</si>
  <si>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</si>
  <si>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</si>
  <si>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</si>
  <si>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</si>
  <si>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</si>
  <si>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</si>
  <si>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</si>
  <si>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</si>
  <si>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</si>
  <si>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</si>
  <si>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</si>
  <si>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</si>
  <si>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</si>
  <si>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</si>
  <si>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</si>
  <si>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</si>
  <si>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</si>
  <si>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</si>
  <si>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</si>
  <si>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</si>
  <si>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</si>
  <si>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</si>
  <si>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</si>
  <si>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</si>
  <si>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</si>
  <si>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</si>
  <si>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</si>
  <si>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</si>
  <si>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</si>
  <si>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</si>
  <si>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</si>
  <si>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</si>
  <si>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</si>
  <si>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</si>
  <si>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</si>
  <si>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</si>
  <si>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</si>
  <si>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</si>
  <si>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</si>
  <si>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</si>
  <si>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</si>
  <si>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</si>
  <si>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</si>
  <si>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</si>
  <si>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</si>
  <si>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</si>
  <si>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</si>
  <si>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</si>
  <si>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</si>
  <si>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</si>
  <si>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</si>
  <si>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</si>
  <si>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</si>
  <si>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</si>
  <si>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</si>
  <si>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</si>
  <si>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</si>
  <si>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</si>
  <si>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</si>
  <si>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</si>
  <si>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</si>
  <si>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</si>
  <si>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</si>
  <si>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</si>
  <si>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</si>
  <si>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</si>
  <si>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</si>
  <si>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</si>
  <si>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</si>
  <si>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</si>
  <si>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</si>
  <si>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</si>
  <si>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</si>
  <si>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</si>
  <si>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</si>
  <si>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</si>
  <si>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</si>
  <si>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</si>
  <si>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</si>
  <si>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</si>
  <si>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</si>
  <si>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</si>
  <si>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</si>
  <si>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</si>
  <si>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</si>
  <si>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</si>
  <si>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</si>
  <si>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</si>
  <si>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</si>
  <si>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</si>
  <si>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</si>
  <si>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</si>
  <si>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</si>
  <si>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</si>
  <si>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</si>
  <si>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</si>
  <si>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</si>
  <si>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</si>
  <si>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</si>
  <si>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</si>
  <si>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</si>
  <si>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</si>
  <si>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</si>
  <si>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</si>
  <si>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</si>
  <si>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</si>
  <si>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</si>
  <si>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</si>
  <si>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</si>
  <si>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</si>
  <si>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</si>
  <si>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</si>
  <si>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</si>
  <si>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</si>
  <si>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</si>
  <si>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</si>
  <si>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</si>
  <si>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</si>
  <si>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</si>
  <si>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</si>
  <si>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</si>
  <si>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</si>
  <si>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</si>
  <si>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</si>
  <si>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</si>
  <si>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</si>
  <si>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</si>
  <si>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</si>
  <si>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</si>
  <si>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</si>
  <si>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</si>
  <si>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</si>
  <si>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</si>
  <si>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</si>
  <si>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</si>
  <si>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</si>
  <si>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</si>
  <si>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</si>
  <si>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</si>
  <si>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</si>
  <si>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</si>
  <si>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</si>
  <si>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</si>
  <si>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</si>
  <si>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</si>
  <si>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</si>
  <si>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</si>
  <si>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</si>
  <si>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</si>
  <si>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</si>
  <si>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</si>
  <si>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</si>
  <si>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</si>
  <si>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</si>
  <si>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</si>
  <si>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</si>
  <si>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</si>
  <si>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</si>
  <si>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</si>
  <si>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</si>
  <si>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</si>
  <si>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</si>
  <si>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</si>
  <si>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</si>
  <si>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</si>
  <si>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</si>
  <si>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</si>
  <si>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</si>
  <si>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</si>
  <si>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</si>
  <si>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</si>
  <si>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</si>
  <si>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</si>
  <si>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</si>
  <si>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</si>
  <si>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</si>
  <si>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</si>
  <si>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</si>
  <si>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</si>
  <si>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</si>
  <si>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</si>
  <si>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</si>
  <si>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</si>
  <si>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</si>
  <si>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</si>
  <si>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</si>
  <si>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</si>
  <si>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</si>
  <si>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</si>
  <si>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</si>
  <si>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</si>
  <si>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</si>
  <si>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</si>
  <si>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</si>
  <si>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</si>
  <si>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</si>
  <si>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</si>
  <si>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</si>
  <si>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</si>
  <si>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</si>
  <si>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</si>
  <si>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</si>
  <si>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</si>
  <si>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</si>
  <si>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</si>
  <si>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</si>
  <si>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</si>
  <si>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</si>
  <si>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</si>
  <si>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</si>
  <si>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</si>
  <si>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</si>
  <si>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</si>
  <si>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</si>
  <si>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</si>
  <si>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</si>
  <si>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</si>
  <si>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</si>
  <si>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</si>
  <si>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</si>
  <si>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</si>
  <si>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</si>
  <si>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</si>
  <si>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</si>
  <si>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</si>
  <si>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</si>
  <si>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</si>
  <si>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</si>
  <si>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</si>
  <si>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</si>
  <si>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</si>
  <si>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</si>
  <si>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</si>
  <si>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</si>
  <si>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</si>
  <si>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</si>
  <si>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</si>
  <si>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</si>
  <si>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</si>
  <si>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</si>
  <si>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</si>
  <si>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</si>
  <si>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</si>
  <si>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</si>
  <si>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</si>
  <si>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</si>
  <si>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</si>
  <si>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</si>
  <si>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</si>
  <si>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</si>
  <si>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</si>
  <si>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</si>
  <si>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</si>
  <si>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</si>
  <si>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</si>
  <si>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</si>
  <si>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</si>
  <si>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</si>
  <si>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</si>
  <si>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</si>
  <si>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</si>
  <si>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</si>
  <si>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</si>
  <si>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</si>
  <si>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</si>
  <si>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</si>
  <si>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</si>
  <si>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</si>
  <si>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</si>
  <si>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</si>
  <si>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</si>
  <si>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</si>
  <si>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</si>
  <si>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</si>
  <si>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</si>
  <si>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</si>
  <si>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</si>
  <si>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</si>
  <si>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</si>
  <si>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</si>
  <si>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</si>
  <si>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</si>
  <si>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</si>
  <si>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</si>
  <si>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</si>
  <si>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</si>
  <si>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</si>
  <si>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</si>
  <si>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</si>
  <si>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</si>
  <si>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</si>
  <si>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</si>
  <si>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</si>
  <si>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</si>
  <si>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</si>
  <si>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</si>
  <si>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</si>
  <si>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</si>
  <si>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</si>
  <si>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</si>
  <si>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</si>
  <si>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</si>
  <si>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</si>
  <si>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</si>
  <si>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</si>
  <si>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</si>
  <si>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</si>
  <si>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</si>
  <si>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</si>
  <si>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</si>
  <si>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</si>
  <si>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</si>
  <si>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</si>
  <si>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</si>
  <si>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</si>
  <si>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</si>
  <si>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</si>
  <si>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</si>
  <si>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</si>
  <si>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</si>
  <si>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</si>
  <si>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</si>
  <si>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</si>
  <si>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</si>
  <si>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</si>
  <si>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</si>
  <si>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</si>
  <si>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</si>
  <si>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</si>
  <si>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</si>
  <si>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</si>
  <si>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</si>
  <si>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</si>
  <si>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</si>
  <si>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</si>
  <si>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</si>
  <si>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</si>
  <si>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</si>
  <si>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</si>
  <si>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</si>
  <si>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</si>
  <si>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</si>
  <si>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</si>
  <si>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</si>
  <si>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</si>
  <si>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</si>
  <si>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</si>
  <si>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</si>
  <si>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</si>
  <si>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</si>
  <si>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</si>
  <si>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</si>
  <si>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</si>
  <si>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</si>
  <si>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</si>
  <si>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</si>
  <si>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</si>
  <si>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</si>
  <si>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</si>
  <si>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</si>
  <si>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</si>
  <si>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</si>
  <si>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</si>
  <si>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</si>
  <si>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</si>
  <si>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</si>
  <si>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</si>
  <si>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</si>
  <si>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</si>
  <si>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</si>
  <si>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</si>
  <si>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</si>
  <si>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</si>
  <si>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</si>
  <si>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</si>
  <si>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</si>
  <si>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</si>
  <si>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</si>
  <si>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</si>
  <si>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</si>
  <si>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</si>
  <si>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</si>
  <si>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</si>
  <si>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</si>
  <si>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</si>
  <si>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</si>
  <si>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</si>
  <si>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</si>
  <si>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</si>
  <si>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</si>
  <si>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</si>
  <si>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</si>
  <si>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</si>
  <si>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</si>
  <si>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</si>
  <si>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</si>
  <si>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</si>
  <si>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</si>
  <si>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</si>
  <si>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</si>
  <si>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</si>
  <si>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</si>
  <si>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</si>
  <si>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</si>
  <si>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</si>
  <si>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</si>
  <si>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</si>
  <si>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</si>
  <si>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</si>
  <si>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</si>
  <si>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</si>
  <si>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</si>
  <si>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</si>
  <si>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</si>
  <si>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</si>
  <si>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</si>
  <si>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</si>
  <si>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</si>
  <si>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</si>
  <si>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</si>
  <si>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</si>
  <si>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</si>
  <si>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</si>
  <si>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</si>
  <si>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</si>
  <si>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</si>
  <si>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</si>
  <si>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</si>
  <si>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</si>
  <si>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</si>
  <si>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</si>
  <si>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</si>
  <si>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</si>
  <si>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</si>
  <si>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</si>
  <si>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</si>
  <si>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</si>
  <si>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</si>
  <si>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</si>
  <si>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</si>
  <si>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</si>
  <si>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</si>
  <si>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</si>
  <si>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</si>
  <si>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</si>
  <si>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</si>
  <si>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</si>
  <si>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</si>
  <si>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</si>
  <si>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</si>
  <si>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</si>
  <si>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</si>
  <si>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</si>
  <si>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</si>
  <si>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</si>
  <si>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</si>
  <si>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</si>
  <si>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</si>
  <si>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</si>
  <si>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</si>
  <si>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</si>
  <si>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</si>
  <si>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</si>
  <si>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</si>
  <si>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</si>
  <si>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</si>
  <si>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</si>
  <si>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</si>
  <si>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</si>
  <si>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</si>
  <si>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</si>
  <si>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</si>
  <si>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</si>
  <si>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</si>
  <si>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</si>
  <si>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</si>
  <si>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</si>
  <si>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</si>
  <si>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</si>
  <si>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</si>
  <si>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</si>
  <si>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</si>
  <si>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</si>
  <si>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</si>
  <si>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</si>
  <si>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</si>
  <si>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</si>
  <si>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</si>
  <si>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</si>
  <si>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</si>
  <si>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</si>
  <si>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</si>
  <si>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</si>
  <si>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</si>
  <si>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</si>
  <si>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</si>
  <si>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</si>
  <si>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</si>
  <si>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</si>
  <si>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</si>
  <si>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</si>
  <si>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</si>
  <si>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</si>
  <si>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</si>
  <si>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</si>
  <si>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</si>
  <si>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</si>
  <si>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</si>
  <si>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</si>
  <si>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</si>
  <si>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</si>
  <si>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</si>
  <si>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</si>
  <si>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</si>
  <si>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</si>
  <si>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</si>
  <si>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</si>
  <si>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</si>
  <si>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</si>
  <si>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</si>
  <si>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</si>
  <si>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</si>
  <si>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</si>
  <si>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</si>
  <si>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</si>
  <si>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</si>
  <si>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</si>
  <si>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</si>
  <si>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</si>
  <si>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</si>
  <si>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</si>
  <si>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</si>
  <si>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</si>
  <si>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</si>
  <si>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</si>
  <si>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</si>
  <si>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</si>
  <si>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</si>
  <si>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</si>
  <si>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</si>
  <si>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</si>
  <si>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</si>
  <si>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</si>
  <si>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</si>
  <si>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</si>
  <si>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</si>
  <si>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</si>
  <si>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</si>
  <si>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</si>
  <si>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</si>
  <si>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</si>
  <si>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</si>
  <si>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</si>
  <si>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</si>
  <si>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</si>
  <si>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</si>
  <si>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</si>
  <si>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</si>
  <si>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</si>
  <si>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</si>
  <si>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</si>
  <si>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</si>
  <si>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</si>
  <si>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</si>
  <si>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</si>
  <si>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</si>
  <si>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</si>
  <si>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</si>
  <si>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</si>
  <si>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</si>
  <si>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</si>
  <si>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</si>
  <si>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</si>
  <si>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</si>
  <si>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</si>
  <si>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</si>
  <si>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</si>
  <si>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</si>
  <si>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</si>
  <si>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</si>
  <si>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</si>
  <si>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</si>
  <si>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</si>
  <si>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</si>
  <si>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</si>
  <si>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</si>
  <si>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</si>
  <si>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</si>
  <si>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</si>
  <si>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</si>
  <si>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</si>
  <si>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</si>
  <si>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</si>
  <si>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</si>
  <si>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</si>
  <si>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</si>
  <si>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</si>
  <si>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</si>
  <si>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</si>
  <si>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</si>
  <si>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</si>
  <si>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</si>
  <si>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</si>
  <si>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</si>
  <si>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</si>
  <si>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</si>
  <si>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</si>
  <si>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</si>
  <si>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</si>
  <si>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</si>
  <si>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</si>
  <si>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</si>
  <si>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</si>
  <si>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</si>
  <si>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</si>
  <si>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</si>
  <si>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</si>
  <si>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</si>
  <si>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</si>
  <si>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</si>
  <si>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</si>
  <si>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</si>
  <si>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</si>
  <si>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</si>
  <si>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</si>
  <si>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</si>
  <si>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</si>
  <si>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</si>
  <si>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</si>
  <si>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</si>
  <si>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</si>
  <si>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</si>
  <si>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</si>
  <si>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</si>
  <si>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</si>
  <si>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</si>
  <si>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</si>
  <si>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</si>
  <si>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</si>
  <si>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</si>
  <si>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</si>
  <si>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</si>
  <si>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</si>
  <si>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</si>
  <si>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</si>
  <si>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</si>
  <si>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</si>
  <si>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</si>
  <si>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</si>
  <si>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</si>
  <si>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</si>
  <si>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</si>
  <si>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</si>
  <si>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</si>
  <si>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</si>
  <si>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</si>
  <si>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</si>
  <si>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</si>
  <si>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</si>
  <si>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</si>
  <si>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</si>
  <si>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</si>
  <si>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</si>
  <si>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</si>
  <si>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</si>
  <si>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</si>
  <si>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</si>
  <si>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</si>
  <si>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</si>
  <si>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</si>
  <si>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</si>
  <si>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</si>
  <si>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</si>
  <si>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</si>
  <si>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</si>
  <si>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</si>
  <si>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</si>
  <si>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</si>
  <si>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</si>
  <si>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</si>
  <si>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</si>
  <si>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</si>
  <si>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</si>
  <si>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</si>
  <si>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</si>
  <si>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</si>
  <si>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</si>
  <si>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</si>
  <si>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</si>
  <si>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</si>
  <si>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</si>
  <si>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</si>
  <si>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</si>
  <si>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</si>
  <si>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</si>
  <si>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</si>
  <si>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</si>
  <si>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</si>
  <si>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</si>
  <si>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</si>
  <si>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</si>
  <si>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</si>
  <si>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</si>
  <si>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</si>
  <si>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</si>
  <si>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</si>
  <si>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</si>
  <si>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</si>
  <si>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</si>
  <si>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</si>
  <si>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</si>
  <si>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</si>
  <si>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</si>
  <si>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</si>
  <si>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</si>
  <si>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</si>
  <si>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</si>
  <si>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</si>
  <si>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</si>
  <si>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</si>
  <si>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</si>
  <si>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</si>
  <si>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</si>
  <si>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</si>
  <si>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</si>
  <si>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</si>
  <si>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</si>
  <si>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</si>
  <si>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</si>
  <si>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</si>
  <si>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</si>
  <si>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</si>
  <si>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</si>
  <si>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</si>
  <si>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</si>
  <si>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</si>
  <si>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</si>
  <si>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</si>
  <si>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</si>
  <si>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</si>
  <si>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</si>
  <si>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</si>
  <si>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</si>
  <si>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</si>
  <si>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</si>
  <si>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</si>
  <si>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</si>
  <si>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</si>
  <si>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</si>
  <si>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</si>
  <si>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</si>
  <si>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</si>
  <si>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</si>
  <si>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</si>
  <si>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</si>
  <si>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</si>
  <si>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</si>
  <si>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</si>
  <si>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</si>
  <si>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</si>
  <si>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</si>
  <si>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</si>
  <si>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</si>
  <si>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</si>
  <si>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</si>
  <si>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</si>
  <si>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</si>
  <si>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</si>
  <si>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</si>
  <si>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</si>
  <si>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</si>
  <si>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</si>
  <si>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</si>
  <si>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</si>
  <si>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</si>
  <si>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</si>
  <si>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</si>
  <si>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</si>
  <si>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</si>
  <si>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</si>
  <si>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</si>
  <si>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</si>
  <si>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</si>
  <si>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</si>
  <si>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</si>
  <si>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</si>
  <si>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</si>
  <si>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</si>
  <si>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</si>
  <si>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</si>
  <si>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</si>
  <si>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</si>
  <si>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</si>
  <si>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</si>
  <si>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</si>
  <si>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</si>
  <si>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</si>
  <si>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</si>
  <si>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</si>
  <si>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</si>
  <si>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</si>
  <si>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</si>
  <si>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</si>
  <si>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</si>
  <si>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</si>
  <si>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</si>
  <si>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</si>
  <si>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</si>
  <si>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</si>
  <si>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</si>
  <si>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</si>
  <si>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</si>
  <si>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</si>
  <si>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</si>
  <si>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</si>
  <si>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</si>
  <si>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</si>
  <si>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</si>
  <si>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</si>
  <si>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</si>
  <si>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</si>
  <si>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</si>
  <si>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</si>
  <si>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</si>
  <si>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</si>
  <si>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</si>
  <si>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</si>
  <si>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</si>
  <si>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</si>
  <si>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</si>
  <si>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</si>
  <si>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</si>
  <si>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</si>
  <si>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</si>
  <si>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</si>
  <si>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</si>
  <si>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</si>
  <si>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</si>
  <si>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</si>
  <si>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</si>
  <si>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</si>
  <si>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</si>
  <si>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</si>
  <si>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</si>
  <si>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</si>
  <si>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</si>
  <si>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</si>
  <si>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</si>
  <si>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</si>
  <si>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</si>
  <si>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</si>
  <si>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</si>
  <si>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</si>
  <si>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</si>
  <si>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</si>
  <si>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</si>
  <si>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</si>
  <si>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</si>
  <si>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</si>
  <si>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</si>
  <si>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</si>
  <si>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</si>
  <si>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</si>
  <si>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</si>
  <si>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</si>
  <si>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</si>
  <si>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</si>
  <si>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</si>
  <si>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</si>
  <si>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</si>
  <si>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</si>
  <si>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</si>
  <si>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</si>
  <si>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</si>
  <si>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</si>
  <si>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</si>
  <si>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</si>
  <si>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</si>
  <si>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</si>
  <si>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</si>
  <si>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</si>
  <si>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</si>
  <si>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</si>
  <si>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</si>
  <si>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</si>
  <si>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</si>
  <si>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</si>
  <si>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</si>
  <si>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</si>
  <si>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</si>
  <si>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</si>
  <si>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</si>
  <si>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</si>
  <si>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</si>
  <si>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</si>
  <si>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</si>
  <si>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</si>
  <si>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</si>
  <si>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</si>
  <si>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</si>
  <si>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</si>
  <si>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</si>
  <si>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</si>
  <si>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</si>
  <si>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</si>
  <si>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</si>
  <si>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</si>
  <si>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</si>
  <si>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</si>
  <si>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</si>
  <si>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</si>
  <si>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</si>
  <si>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</si>
  <si>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</si>
  <si>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</si>
  <si>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</si>
  <si>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</si>
  <si>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</si>
  <si>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</si>
  <si>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</si>
  <si>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HIROSE ELECTRIC CO.,LTD</t>
    <phoneticPr fontId="84" type="noConversion"/>
  </si>
  <si>
    <t>2-6-3 Nakagawa Chuoh, Tsuzuki-ku, Yokohama 224-8540 Japan</t>
    <phoneticPr fontId="84" type="noConversion"/>
  </si>
  <si>
    <t>Please feel free to contact a Hirose business representative.</t>
    <phoneticPr fontId="84" type="noConversion"/>
  </si>
  <si>
    <t>Please feel free to contact a Hirose business representative.
*If you do not know the person in charge, please feel free to contact 「hrs.cmrt.6n@hirose-gl.com」.</t>
    <phoneticPr fontId="84" type="noConversion"/>
  </si>
  <si>
    <r>
      <t>US Main Phone</t>
    </r>
    <r>
      <rPr>
        <sz val="12"/>
        <rFont val="ＭＳ Ｐゴシック"/>
        <family val="1"/>
        <charset val="128"/>
      </rPr>
      <t>：</t>
    </r>
    <r>
      <rPr>
        <sz val="12"/>
        <rFont val="Cambria"/>
        <family val="1"/>
      </rPr>
      <t>(630) 282-6700
EU Main Phone</t>
    </r>
    <r>
      <rPr>
        <sz val="12"/>
        <rFont val="ＭＳ Ｐゴシック"/>
        <family val="1"/>
        <charset val="128"/>
      </rPr>
      <t>：</t>
    </r>
    <r>
      <rPr>
        <sz val="12"/>
        <rFont val="Cambria"/>
        <family val="1"/>
      </rPr>
      <t>-
Shanghai Main Phone</t>
    </r>
    <r>
      <rPr>
        <sz val="12"/>
        <rFont val="ＭＳ Ｐゴシック"/>
        <family val="1"/>
        <charset val="128"/>
      </rPr>
      <t>：</t>
    </r>
    <r>
      <rPr>
        <sz val="12"/>
        <rFont val="Cambria"/>
        <family val="1"/>
      </rPr>
      <t>-
Beijing Main Phone</t>
    </r>
    <r>
      <rPr>
        <sz val="12"/>
        <rFont val="ＭＳ Ｐゴシック"/>
        <family val="1"/>
        <charset val="128"/>
      </rPr>
      <t>：</t>
    </r>
    <r>
      <rPr>
        <sz val="12"/>
        <rFont val="Cambria"/>
        <family val="1"/>
      </rPr>
      <t>86-10-8576-9855
Shenzhen Main Phone</t>
    </r>
    <r>
      <rPr>
        <sz val="12"/>
        <rFont val="ＭＳ Ｐゴシック"/>
        <family val="1"/>
        <charset val="128"/>
      </rPr>
      <t>：</t>
    </r>
    <r>
      <rPr>
        <sz val="12"/>
        <rFont val="Cambria"/>
        <family val="1"/>
      </rPr>
      <t>0755 82070851
Taiwan Main Phone</t>
    </r>
    <r>
      <rPr>
        <sz val="12"/>
        <rFont val="ＭＳ Ｐゴシック"/>
        <family val="1"/>
        <charset val="128"/>
      </rPr>
      <t>：</t>
    </r>
    <r>
      <rPr>
        <sz val="12"/>
        <rFont val="Cambria"/>
        <family val="1"/>
      </rPr>
      <t>-
Shingapore Main Phone</t>
    </r>
    <r>
      <rPr>
        <sz val="12"/>
        <rFont val="ＭＳ Ｐゴシック"/>
        <family val="1"/>
        <charset val="128"/>
      </rPr>
      <t>：</t>
    </r>
    <r>
      <rPr>
        <sz val="12"/>
        <rFont val="Cambria"/>
        <family val="1"/>
      </rPr>
      <t>+65 63246113</t>
    </r>
    <phoneticPr fontId="84" type="noConversion"/>
  </si>
  <si>
    <t>Kotaro Hatanaka</t>
    <phoneticPr fontId="84" type="noConversion"/>
  </si>
  <si>
    <t>Manager</t>
    <phoneticPr fontId="84" type="noConversion"/>
  </si>
  <si>
    <t>hrs.cmrt.6n@hirose-gl.com</t>
    <phoneticPr fontId="84" type="noConversion"/>
  </si>
  <si>
    <t>045-620-3395</t>
    <phoneticPr fontId="84" type="noConversion"/>
  </si>
  <si>
    <t>https://www.hirose.com/</t>
    <phoneticPr fontId="84" type="noConversion"/>
  </si>
  <si>
    <t>For reasons of trade secrecy, the country of origin is not disclosed by the supplier.
However, it is sourced from a smelter that has declared that it is not involved in funding armed groups and child labor.</t>
    <phoneticPr fontId="84" type="noConversion"/>
  </si>
  <si>
    <t>Supplier(s) does not disclose cobalt details because there is no regulatory requirement. Supplier(s) previously assured it is not sourcing from companies who are doing business with "smelters funding armed groups or using child labor</t>
    <phoneticPr fontId="84" type="noConversion"/>
  </si>
  <si>
    <t>RMI Conformant</t>
  </si>
  <si>
    <t>Yasufumi Kuwayama</t>
  </si>
  <si>
    <t>Kinzoku_Responsible_Cobalt@ni.smm.co.jp</t>
  </si>
  <si>
    <t>Rio Tuba Mime, Taganito Mine, PT Vale Indonesia</t>
  </si>
  <si>
    <t>Philipｐines, Indonesia</t>
  </si>
  <si>
    <t>Fatima Zohra EL HARTI</t>
  </si>
  <si>
    <t>F.ELHARTI@MANAGEMGROUP.COM</t>
  </si>
  <si>
    <t>Annual Audit for renwing RMI certificate</t>
  </si>
  <si>
    <t>Bou Azzer</t>
  </si>
  <si>
    <t>MMC Norilsk Nickel</t>
  </si>
  <si>
    <t>Russian Federation</t>
  </si>
  <si>
    <t>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</si>
</sst>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0">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u/>
      <sz val="10"/>
      <color theme="10"/>
      <name val="Verdana"/>
      <family val="2"/>
    </font>
    <font>
      <sz val="12"/>
      <name val="ＭＳ Ｐゴシック"/>
      <family val="1"/>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118" fillId="45" borderId="56" xfId="829" applyNumberForma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ハイパーリンク" xfId="829" builtinId="8"/>
    <cellStyle name="リンク セル" xfId="682" builtinId="24" customBuiltin="1"/>
    <cellStyle name="悪い" xfId="677" builtinId="27" customBuiltin="1"/>
    <cellStyle name="一般 7" xfId="593" xr:uid="{00000000-0005-0000-0000-0000C5020000}"/>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xr:uid="{00000000-0005-0000-0000-0000C6020000}"/>
    <cellStyle name="標準 2 2" xfId="595" xr:uid="{00000000-0005-0000-0000-0000C7020000}"/>
    <cellStyle name="標準 2 3" xfId="596" xr:uid="{00000000-0005-0000-0000-0000C8020000}"/>
    <cellStyle name="良い" xfId="676" builtinId="26"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hirose.com/" TargetMode="External"/><Relationship Id="rId1" Type="http://schemas.openxmlformats.org/officeDocument/2006/relationships/hyperlink" Target="mailto:hrs.cmrt.6n@hirose-g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5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6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9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3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30">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90">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9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2843B332-8768-466D-A5FD-CBE16238EADC}"/>
    </customSheetView>
    <customSheetView guid="{C59130F4-2E03-5E48-94CE-6E4A0484DB9E}" showAutoFilter="1">
      <selection activeCell="C1" sqref="C1:D65536"/>
      <pageMargins left="0" right="0" top="0" bottom="0" header="0" footer="0"/>
      <pageSetup orientation="portrait"/>
      <headerFooter alignWithMargins="0"/>
      <autoFilter ref="B1:C1" xr:uid="{2CC449E4-C5C1-437D-B957-6E2274767C3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30">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9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7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7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6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1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9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9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0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60">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45">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55" zoomScaleNormal="55" workbookViewId="0">
      <selection activeCell="B2" sqref="B2"/>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46"/>
      <c r="B1" s="347"/>
      <c r="C1" s="347"/>
      <c r="D1" s="347"/>
      <c r="E1" s="347"/>
      <c r="F1" s="347"/>
      <c r="G1" s="347"/>
      <c r="H1" s="347"/>
      <c r="I1" s="347"/>
      <c r="J1" s="347"/>
      <c r="K1" s="348"/>
      <c r="L1" s="103"/>
      <c r="P1" s="3"/>
      <c r="Q1" s="3"/>
      <c r="R1" s="3"/>
      <c r="S1" s="3"/>
      <c r="T1" s="3"/>
      <c r="U1" s="3"/>
      <c r="V1" s="3"/>
      <c r="W1" s="3"/>
      <c r="X1" s="3"/>
      <c r="Y1" s="3"/>
      <c r="Z1" s="3"/>
      <c r="AA1" s="3"/>
      <c r="AB1" s="3"/>
      <c r="AC1" s="3"/>
      <c r="AD1" s="3"/>
      <c r="AE1" s="3"/>
      <c r="AF1" s="3"/>
      <c r="AG1" s="3"/>
      <c r="AH1" s="3"/>
    </row>
    <row r="2" spans="1:34" ht="81.75" customHeight="1">
      <c r="A2" s="28"/>
      <c r="B2" s="304"/>
      <c r="C2" s="29"/>
      <c r="D2" s="349" t="str">
        <f ca="1">OFFSET(L!$C$1,MATCH("Declaration"&amp;ADDRESS(ROW(),COLUMN(),4),L!$A:$A,0)-1,SL,,)</f>
        <v>Extended Mineral Reporting Template (EMRT)</v>
      </c>
      <c r="E2" s="350"/>
      <c r="F2" s="350"/>
      <c r="G2" s="350"/>
      <c r="H2" s="350"/>
      <c r="I2" s="350"/>
      <c r="J2" s="35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8" t="str">
        <f ca="1">OFFSET(L!$C$1,MATCH("Declaration"&amp;ADDRESS(ROW(),COLUMN(),4),L!$A:$A,0)-1,SL,,)</f>
        <v>The purpose of this document is to collect sourcing information on cobalt or natural mica.</v>
      </c>
      <c r="C4" s="358"/>
      <c r="D4" s="358"/>
      <c r="E4" s="358"/>
      <c r="F4" s="358"/>
      <c r="G4" s="358"/>
      <c r="H4" s="358"/>
      <c r="I4" s="362" t="str">
        <f ca="1">OFFSET(L!$C$1,MATCH("Declaration"&amp;ADDRESS(ROW(),COLUMN(),4),L!$A:$A,0)-1,SL,,)</f>
        <v>Link to Terms &amp; Conditions</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
      <c r="A7" s="28"/>
      <c r="B7" s="363" t="str">
        <f ca="1">OFFSET(L!$C$1,MATCH("Declaration"&amp;ADDRESS(ROW(),COLUMN(),4),L!$A:$A,0)-1,SL,,)</f>
        <v>Company Information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2" t="s">
        <v>19202</v>
      </c>
      <c r="E8" s="353"/>
      <c r="F8" s="353"/>
      <c r="G8" s="353"/>
      <c r="H8" s="353"/>
      <c r="I8" s="353"/>
      <c r="J8" s="35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Description of Scope:</v>
      </c>
      <c r="C10" s="113"/>
      <c r="D10" s="359"/>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5"/>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5"/>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5" t="s">
        <v>19203</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5" t="s">
        <v>19204</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5" t="s">
        <v>19206</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5" t="s">
        <v>19207</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5" t="s">
        <v>19208</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5"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5" t="s">
        <v>19210</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8">
        <v>45527</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7" t="str">
        <f ca="1">OFFSET(L!$C$1,MATCH("Declaration"&amp;ADDRESS(ROW(),COLUMN(),4),L!$A:$A,0)-1,SL,,)</f>
        <v>Answer</v>
      </c>
      <c r="E25" s="37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25</v>
      </c>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9" t="str">
        <f ca="1">D25</f>
        <v>Answer</v>
      </c>
      <c r="E31" s="36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t="s">
        <v>25</v>
      </c>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9" t="str">
        <f ca="1">D25</f>
        <v>Answer</v>
      </c>
      <c r="E37" s="369"/>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48" customHeight="1">
      <c r="A38" s="35"/>
      <c r="B38" s="34" t="str">
        <f ca="1">OFFSET(L!$C$1,MATCH("Declaration"&amp;ADDRESS(ROW(),COLUMN(),4),L!$A:$A,0)-1,SL,,)&amp;P38</f>
        <v>Cobalt(*)</v>
      </c>
      <c r="C38" s="7"/>
      <c r="D38" s="334" t="s">
        <v>26</v>
      </c>
      <c r="E38" s="335"/>
      <c r="F38" s="41"/>
      <c r="G38" s="329" t="s">
        <v>19213</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t="s">
        <v>36</v>
      </c>
      <c r="E39" s="335"/>
      <c r="F39" s="41"/>
      <c r="G39" s="329"/>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9" t="str">
        <f ca="1">D25</f>
        <v>Answer</v>
      </c>
      <c r="E43" s="36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9" t="str">
        <f ca="1">D25</f>
        <v>Answer</v>
      </c>
      <c r="E49" s="36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v>1</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9" t="str">
        <f ca="1">D25</f>
        <v>Answer</v>
      </c>
      <c r="E55" s="369"/>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50.5" customHeight="1">
      <c r="A56" s="35"/>
      <c r="B56" s="34" t="str">
        <f ca="1">B38</f>
        <v>Cobalt(*)</v>
      </c>
      <c r="C56" s="7"/>
      <c r="D56" s="383" t="s">
        <v>22</v>
      </c>
      <c r="E56" s="384"/>
      <c r="F56" s="41"/>
      <c r="G56" s="329" t="s">
        <v>19212</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t="s">
        <v>25</v>
      </c>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9" t="str">
        <f ca="1">D25</f>
        <v>Answer</v>
      </c>
      <c r="E61" s="369"/>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t="s">
        <v>25</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7" t="str">
        <f ca="1">D25</f>
        <v>Answer</v>
      </c>
      <c r="E68" s="377"/>
      <c r="F68" s="47"/>
      <c r="G68" s="377" t="str">
        <f ca="1">G25</f>
        <v>Comments</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3" t="s">
        <v>19211</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30AC4E4A-EB14-4B54-86F9-11654023ABB6}"/>
    <hyperlink ref="G71" r:id="rId2" xr:uid="{1C824319-FCE4-4BE9-82B9-36E25A447EF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50" zoomScaleNormal="50" workbookViewId="0">
      <pane ySplit="3" topLeftCell="A5" activePane="bottomLeft" state="frozen"/>
      <selection activeCell="B24" sqref="B24:J24"/>
      <selection pane="bottomLeft" activeCell="N17" sqref="N17"/>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5"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7">
      <c r="A5" s="200" t="s">
        <v>116</v>
      </c>
      <c r="B5" s="150" t="str">
        <f ca="1">IF(LEN(A5)=0,"",INDEX('Smelter Look-up'!$A:$A,MATCH($A5,'Smelter Look-up'!$E:$E,0)))</f>
        <v>Cobalt</v>
      </c>
      <c r="C5" s="153" t="str">
        <f ca="1">IF(LEN(A5)=0,"",INDEX('Smelter Look-up'!$C:$C,MATCH($A5,'Smelter Look-up'!$E:$E,0)))</f>
        <v>Ganzhou Tengyuan Cobalt New Material Co., Ltd.</v>
      </c>
      <c r="D5" s="150"/>
      <c r="E5" s="150" t="str">
        <f ca="1">IF(ISERROR($V5),"",OFFSET('Smelter Look-up'!$D$4,$V5-4,0)&amp;"")</f>
        <v>CHINA</v>
      </c>
      <c r="F5" s="150" t="str">
        <f ca="1">IF(ISERROR($V5),"",OFFSET('Smelter Look-up'!$E$4,$V5-4,0))</f>
        <v>CID003212</v>
      </c>
      <c r="G5" s="150" t="str">
        <f ca="1">IF(C5=$X$4,"Enter smelter details",IF(ISERROR($V5),"",OFFSET('Smelter Look-up'!$F$4,$V5-4,0)))</f>
        <v>RMI</v>
      </c>
      <c r="H5" s="208">
        <f ca="1">IF(ISERROR($V5),"",OFFSET('Smelter Look-up'!$G$4,$V5-4,0))</f>
        <v>0</v>
      </c>
      <c r="I5" s="209" t="str">
        <f ca="1">IF(ISERROR($V5),"",OFFSET('Smelter Look-up'!$H$4,$V5-4,0))</f>
        <v>Ganzhou</v>
      </c>
      <c r="J5" s="209" t="str">
        <f ca="1">IF(ISERROR($V5),"",OFFSET('Smelter Look-up'!$I$4,$V5-4,0))</f>
        <v>Jiangxi Sheng</v>
      </c>
      <c r="K5" s="151"/>
      <c r="L5" s="151"/>
      <c r="M5" s="151"/>
      <c r="N5" s="151"/>
      <c r="O5" s="151" t="s">
        <v>71</v>
      </c>
      <c r="P5" s="211"/>
      <c r="Q5" s="152"/>
      <c r="R5" s="150" t="str">
        <f ca="1">IF(ISERROR($V5),"",OFFSET('Smelter Look-up'!$C$4,$V5-4,0)&amp;"")</f>
        <v>Ganzhou Tengyuan Cobalt New Material Co., Ltd.</v>
      </c>
      <c r="S5" s="156" t="str">
        <f t="shared" ref="S5:S63" ca="1" si="0">IF(B5="","",IF(ISERROR(MATCH($E5,CL,0)),"Unknown",INDIRECT("'C'!$A$"&amp;MATCH($E5,CL,0)+1)))</f>
        <v>CN</v>
      </c>
      <c r="T5" s="156" t="str">
        <f ca="1">IF(B5="","",IF(ISERROR(MATCH($J5,SorP!$B$1:$B$6226,0)),"",INDIRECT("'SorP'!$A$"&amp;MATCH($S5&amp;$J5,SorP!C:C,0))))</f>
        <v>CN-JX</v>
      </c>
      <c r="U5" s="169"/>
      <c r="V5" s="170">
        <f ca="1">IF(C5="",NA(),MATCH($B5&amp;$C5,'Smelter Look-up'!$J:$J,0))</f>
        <v>29</v>
      </c>
      <c r="X5" s="171">
        <f t="shared" ref="X5:X62" ca="1" si="1">IF(AND(C5="Smelter not listed",OR(LEN(D5)=0,LEN(E5)=0)),1,0)</f>
        <v>0</v>
      </c>
      <c r="AB5" s="171" t="str">
        <f t="shared" ref="AB5:AB62" ca="1" si="2">B5&amp;C5</f>
        <v>CobaltGanzhou Tengyuan Cobalt New Material Co., Ltd.</v>
      </c>
    </row>
    <row r="6" spans="1:34" s="171" customFormat="1" ht="20">
      <c r="A6" s="200" t="s">
        <v>314</v>
      </c>
      <c r="B6" s="150" t="str">
        <f ca="1">IF(LEN(A6)=0,"",INDEX('Smelter Look-up'!$A:$A,MATCH($A6,'Smelter Look-up'!$E:$E,0)))</f>
        <v>Cobalt</v>
      </c>
      <c r="C6" s="153" t="str">
        <f ca="1">IF(LEN(A6)=0,"",INDEX('Smelter Look-up'!$C:$C,MATCH($A6,'Smelter Look-up'!$E:$E,0)))</f>
        <v>Zhejiang Huayou Cobalt Company Limited</v>
      </c>
      <c r="D6" s="150"/>
      <c r="E6" s="150" t="str">
        <f ca="1">IF(ISERROR($V6),"",OFFSET('Smelter Look-up'!$D$4,$V6-4,0)&amp;"")</f>
        <v>CHINA</v>
      </c>
      <c r="F6" s="150" t="str">
        <f ca="1">IF(ISERROR($V6),"",OFFSET('Smelter Look-up'!$E$4,$V6-4,0))</f>
        <v>CID003225</v>
      </c>
      <c r="G6" s="150" t="str">
        <f ca="1">IF(C6=$X$4,"Enter smelter details",IF(ISERROR($V6),"",OFFSET('Smelter Look-up'!$F$4,$V6-4,0)))</f>
        <v>RMI</v>
      </c>
      <c r="H6" s="208">
        <f ca="1">IF(ISERROR($V6),"",OFFSET('Smelter Look-up'!$G$4,$V6-4,0))</f>
        <v>0</v>
      </c>
      <c r="I6" s="209" t="str">
        <f ca="1">IF(ISERROR($V6),"",OFFSET('Smelter Look-up'!$H$4,$V6-4,0))</f>
        <v>Tongxiang</v>
      </c>
      <c r="J6" s="209" t="str">
        <f ca="1">IF(ISERROR($V6),"",OFFSET('Smelter Look-up'!$I$4,$V6-4,0))</f>
        <v>Zhejiang Sheng</v>
      </c>
      <c r="K6" s="151"/>
      <c r="L6" s="151"/>
      <c r="M6" s="151"/>
      <c r="N6" s="151"/>
      <c r="O6" s="151"/>
      <c r="P6" s="211"/>
      <c r="Q6" s="152"/>
      <c r="R6" s="150" t="str">
        <f ca="1">IF(ISERROR($V6),"",OFFSET('Smelter Look-up'!$C$4,$V6-4,0)&amp;"")</f>
        <v>Zhejiang Huayou Cobalt Company Limited</v>
      </c>
      <c r="S6" s="156" t="str">
        <f t="shared" ca="1" si="0"/>
        <v>CN</v>
      </c>
      <c r="T6" s="156" t="str">
        <f ca="1">IF(B6="","",IF(ISERROR(MATCH($J6,SorP!$B$1:$B$6226,0)),"",INDIRECT("'SorP'!$A$"&amp;MATCH($S6&amp;$J6,SorP!C:C,0))))</f>
        <v>CN-ZJ</v>
      </c>
      <c r="U6" s="169"/>
      <c r="V6" s="170">
        <f ca="1">IF(C6="",NA(),MATCH($B6&amp;$C6,'Smelter Look-up'!$J:$J,0))</f>
        <v>151</v>
      </c>
      <c r="X6" s="171">
        <f t="shared" ca="1" si="1"/>
        <v>0</v>
      </c>
      <c r="AB6" s="171" t="str">
        <f t="shared" ca="1" si="2"/>
        <v>CobaltZhejiang Huayou Cobalt Company Limited</v>
      </c>
    </row>
    <row r="7" spans="1:34" s="171" customFormat="1" ht="20">
      <c r="A7" s="200" t="s">
        <v>108</v>
      </c>
      <c r="B7" s="150" t="str">
        <f ca="1">IF(LEN(A7)=0,"",INDEX('Smelter Look-up'!$A:$A,MATCH($A7,'Smelter Look-up'!$E:$E,0)))</f>
        <v>Cobalt</v>
      </c>
      <c r="C7" s="153" t="str">
        <f ca="1">IF(LEN(A7)=0,"",INDEX('Smelter Look-up'!$C:$C,MATCH($A7,'Smelter Look-up'!$E:$E,0)))</f>
        <v>Umicore Finland Oy</v>
      </c>
      <c r="D7" s="150"/>
      <c r="E7" s="150" t="str">
        <f ca="1">IF(ISERROR($V7),"",OFFSET('Smelter Look-up'!$D$4,$V7-4,0)&amp;"")</f>
        <v>FINLAND</v>
      </c>
      <c r="F7" s="150" t="str">
        <f ca="1">IF(ISERROR($V7),"",OFFSET('Smelter Look-up'!$E$4,$V7-4,0))</f>
        <v>CID003226</v>
      </c>
      <c r="G7" s="150" t="str">
        <f ca="1">IF(C7=$X$4,"Enter smelter details",IF(ISERROR($V7),"",OFFSET('Smelter Look-up'!$F$4,$V7-4,0)))</f>
        <v>RMI</v>
      </c>
      <c r="H7" s="208">
        <f ca="1">IF(ISERROR($V7),"",OFFSET('Smelter Look-up'!$G$4,$V7-4,0))</f>
        <v>0</v>
      </c>
      <c r="I7" s="209" t="str">
        <f ca="1">IF(ISERROR($V7),"",OFFSET('Smelter Look-up'!$H$4,$V7-4,0))</f>
        <v>Kokkola</v>
      </c>
      <c r="J7" s="209" t="str">
        <f ca="1">IF(ISERROR($V7),"",OFFSET('Smelter Look-up'!$I$4,$V7-4,0))</f>
        <v>Mellersta Österbotten</v>
      </c>
      <c r="K7" s="151"/>
      <c r="L7" s="151"/>
      <c r="M7" s="151"/>
      <c r="N7" s="151"/>
      <c r="O7" s="151"/>
      <c r="P7" s="211"/>
      <c r="Q7" s="152"/>
      <c r="R7" s="150" t="str">
        <f ca="1">IF(ISERROR($V7),"",OFFSET('Smelter Look-up'!$C$4,$V7-4,0)&amp;"")</f>
        <v>Umicore Finland Oy</v>
      </c>
      <c r="S7" s="156" t="str">
        <f t="shared" ca="1" si="0"/>
        <v>FI</v>
      </c>
      <c r="T7" s="156" t="str">
        <f ca="1">IF(B7="","",IF(ISERROR(MATCH($J7,SorP!$B$1:$B$6226,0)),"",INDIRECT("'SorP'!$A$"&amp;MATCH($S7&amp;$J7,SorP!C:C,0))))</f>
        <v>FI-07</v>
      </c>
      <c r="U7" s="169"/>
      <c r="V7" s="170">
        <f ca="1">IF(C7="",NA(),MATCH($B7&amp;$C7,'Smelter Look-up'!$J:$J,0))</f>
        <v>138</v>
      </c>
      <c r="X7" s="171">
        <f t="shared" ca="1" si="1"/>
        <v>0</v>
      </c>
      <c r="AB7" s="171" t="str">
        <f t="shared" ca="1" si="2"/>
        <v>CobaltUmicore Finland Oy</v>
      </c>
    </row>
    <row r="8" spans="1:34" s="171" customFormat="1" ht="20">
      <c r="A8" s="200" t="s">
        <v>291</v>
      </c>
      <c r="B8" s="150" t="str">
        <f ca="1">IF(LEN(A8)=0,"",INDEX('Smelter Look-up'!$A:$A,MATCH($A8,'Smelter Look-up'!$E:$E,0)))</f>
        <v>Cobalt</v>
      </c>
      <c r="C8" s="153" t="str">
        <f ca="1">IF(LEN(A8)=0,"",INDEX('Smelter Look-up'!$C:$C,MATCH($A8,'Smelter Look-up'!$E:$E,0)))</f>
        <v>Umicore Olen</v>
      </c>
      <c r="D8" s="150"/>
      <c r="E8" s="150" t="str">
        <f ca="1">IF(ISERROR($V8),"",OFFSET('Smelter Look-up'!$D$4,$V8-4,0)&amp;"")</f>
        <v>BELGIUM</v>
      </c>
      <c r="F8" s="150" t="str">
        <f ca="1">IF(ISERROR($V8),"",OFFSET('Smelter Look-up'!$E$4,$V8-4,0))</f>
        <v>CID003228</v>
      </c>
      <c r="G8" s="150" t="str">
        <f ca="1">IF(C8=$X$4,"Enter smelter details",IF(ISERROR($V8),"",OFFSET('Smelter Look-up'!$F$4,$V8-4,0)))</f>
        <v>RMI</v>
      </c>
      <c r="H8" s="208">
        <f ca="1">IF(ISERROR($V8),"",OFFSET('Smelter Look-up'!$G$4,$V8-4,0))</f>
        <v>0</v>
      </c>
      <c r="I8" s="209" t="str">
        <f ca="1">IF(ISERROR($V8),"",OFFSET('Smelter Look-up'!$H$4,$V8-4,0))</f>
        <v>Olen</v>
      </c>
      <c r="J8" s="209" t="str">
        <f ca="1">IF(ISERROR($V8),"",OFFSET('Smelter Look-up'!$I$4,$V8-4,0))</f>
        <v>Antwerpen</v>
      </c>
      <c r="K8" s="151"/>
      <c r="L8" s="151"/>
      <c r="M8" s="151" t="s">
        <v>19214</v>
      </c>
      <c r="N8" s="151"/>
      <c r="O8" s="151"/>
      <c r="P8" s="211"/>
      <c r="Q8" s="152"/>
      <c r="R8" s="150" t="str">
        <f ca="1">IF(ISERROR($V8),"",OFFSET('Smelter Look-up'!$C$4,$V8-4,0)&amp;"")</f>
        <v>Umicore Olen</v>
      </c>
      <c r="S8" s="156" t="str">
        <f t="shared" ca="1" si="0"/>
        <v>BE</v>
      </c>
      <c r="T8" s="156" t="str">
        <f ca="1">IF(B8="","",IF(ISERROR(MATCH($J8,SorP!$B$1:$B$6226,0)),"",INDIRECT("'SorP'!$A$"&amp;MATCH($S8&amp;$J8,SorP!C:C,0))))</f>
        <v>BE-VAN</v>
      </c>
      <c r="U8" s="169"/>
      <c r="V8" s="170">
        <f ca="1">IF(C8="",NA(),MATCH($B8&amp;$C8,'Smelter Look-up'!$J:$J,0))</f>
        <v>139</v>
      </c>
      <c r="X8" s="171">
        <f t="shared" ca="1" si="1"/>
        <v>0</v>
      </c>
      <c r="AB8" s="171" t="str">
        <f t="shared" ca="1" si="2"/>
        <v>CobaltUmicore Olen</v>
      </c>
    </row>
    <row r="9" spans="1:34" s="171" customFormat="1" ht="20">
      <c r="A9" s="200" t="s">
        <v>94</v>
      </c>
      <c r="B9" s="150" t="str">
        <f ca="1">IF(LEN(A9)=0,"",INDEX('Smelter Look-up'!$A:$A,MATCH($A9,'Smelter Look-up'!$E:$E,0)))</f>
        <v>Cobalt</v>
      </c>
      <c r="C9" s="153" t="str">
        <f ca="1">IF(LEN(A9)=0,"",INDEX('Smelter Look-up'!$C:$C,MATCH($A9,'Smelter Look-up'!$E:$E,0)))</f>
        <v>Dynatec Madagascar Company</v>
      </c>
      <c r="D9" s="150"/>
      <c r="E9" s="150" t="str">
        <f ca="1">IF(ISERROR($V9),"",OFFSET('Smelter Look-up'!$D$4,$V9-4,0)&amp;"")</f>
        <v>MADAGASCAR</v>
      </c>
      <c r="F9" s="150" t="str">
        <f ca="1">IF(ISERROR($V9),"",OFFSET('Smelter Look-up'!$E$4,$V9-4,0))</f>
        <v>CID003232</v>
      </c>
      <c r="G9" s="150" t="str">
        <f ca="1">IF(C9=$X$4,"Enter smelter details",IF(ISERROR($V9),"",OFFSET('Smelter Look-up'!$F$4,$V9-4,0)))</f>
        <v>RMI</v>
      </c>
      <c r="H9" s="208">
        <f ca="1">IF(ISERROR($V9),"",OFFSET('Smelter Look-up'!$G$4,$V9-4,0))</f>
        <v>0</v>
      </c>
      <c r="I9" s="209" t="str">
        <f ca="1">IF(ISERROR($V9),"",OFFSET('Smelter Look-up'!$H$4,$V9-4,0))</f>
        <v>Toamasina</v>
      </c>
      <c r="J9" s="209" t="str">
        <f ca="1">IF(ISERROR($V9),"",OFFSET('Smelter Look-up'!$I$4,$V9-4,0))</f>
        <v>Toamasina</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 ca="1">IF(C9="",NA(),MATCH($B9&amp;$C9,'Smelter Look-up'!$J:$J,0))</f>
        <v>16</v>
      </c>
      <c r="X9" s="171">
        <f t="shared" ca="1" si="1"/>
        <v>0</v>
      </c>
      <c r="AB9" s="171" t="str">
        <f t="shared" ca="1" si="2"/>
        <v>CobaltDynatec Madagascar Company</v>
      </c>
    </row>
    <row r="10" spans="1:34" s="171" customFormat="1" ht="20">
      <c r="A10" s="200" t="s">
        <v>263</v>
      </c>
      <c r="B10" s="150" t="str">
        <f ca="1">IF(LEN(A10)=0,"",INDEX('Smelter Look-up'!$A:$A,MATCH($A10,'Smelter Look-up'!$E:$E,0)))</f>
        <v>Cobalt</v>
      </c>
      <c r="C10" s="153" t="str">
        <f ca="1">IF(LEN(A10)=0,"",INDEX('Smelter Look-up'!$C:$C,MATCH($A10,'Smelter Look-up'!$E:$E,0)))</f>
        <v>Port Colborne Refinery</v>
      </c>
      <c r="D10" s="150"/>
      <c r="E10" s="150" t="str">
        <f ca="1">IF(ISERROR($V10),"",OFFSET('Smelter Look-up'!$D$4,$V10-4,0)&amp;"")</f>
        <v>CANADA</v>
      </c>
      <c r="F10" s="150" t="str">
        <f ca="1">IF(ISERROR($V10),"",OFFSET('Smelter Look-up'!$E$4,$V10-4,0))</f>
        <v>CID003239</v>
      </c>
      <c r="G10" s="150" t="str">
        <f ca="1">IF(C10=$X$4,"Enter smelter details",IF(ISERROR($V10),"",OFFSET('Smelter Look-up'!$F$4,$V10-4,0)))</f>
        <v>RMI</v>
      </c>
      <c r="H10" s="208">
        <f ca="1">IF(ISERROR($V10),"",OFFSET('Smelter Look-up'!$G$4,$V10-4,0))</f>
        <v>0</v>
      </c>
      <c r="I10" s="209" t="str">
        <f ca="1">IF(ISERROR($V10),"",OFFSET('Smelter Look-up'!$H$4,$V10-4,0))</f>
        <v>Port Colborne</v>
      </c>
      <c r="J10" s="209" t="str">
        <f ca="1">IF(ISERROR($V10),"",OFFSET('Smelter Look-up'!$I$4,$V10-4,0))</f>
        <v>Ontario</v>
      </c>
      <c r="K10" s="151"/>
      <c r="L10" s="151"/>
      <c r="M10" s="151"/>
      <c r="N10" s="151"/>
      <c r="O10" s="151"/>
      <c r="P10" s="211"/>
      <c r="Q10" s="152"/>
      <c r="R10" s="150" t="str">
        <f ca="1">IF(ISERROR($V10),"",OFFSET('Smelter Look-up'!$C$4,$V10-4,0)&amp;"")</f>
        <v>Port Colborne Refinery</v>
      </c>
      <c r="S10" s="156" t="str">
        <f t="shared" ca="1" si="0"/>
        <v>CA</v>
      </c>
      <c r="T10" s="156" t="str">
        <f ca="1">IF(B10="","",IF(ISERROR(MATCH($J10,SorP!$B$1:$B$6226,0)),"",INDIRECT("'SorP'!$A$"&amp;MATCH($S10&amp;$J10,SorP!C:C,0))))</f>
        <v>CA-ON</v>
      </c>
      <c r="U10" s="169"/>
      <c r="V10" s="170">
        <f ca="1">IF(C10="",NA(),MATCH($B10&amp;$C10,'Smelter Look-up'!$J:$J,0))</f>
        <v>113</v>
      </c>
      <c r="X10" s="171">
        <f t="shared" ca="1" si="1"/>
        <v>0</v>
      </c>
      <c r="AB10" s="171" t="str">
        <f t="shared" ca="1" si="2"/>
        <v>CobaltPort Colborne Refinery</v>
      </c>
    </row>
    <row r="11" spans="1:34" s="171" customFormat="1" ht="27">
      <c r="A11" s="201" t="s">
        <v>250</v>
      </c>
      <c r="B11" s="150" t="str">
        <f ca="1">IF(LEN(A11)=0,"",INDEX('Smelter Look-up'!$A:$A,MATCH($A11,'Smelter Look-up'!$E:$E,0)))</f>
        <v>Cobalt</v>
      </c>
      <c r="C11" s="153" t="str">
        <f ca="1">IF(LEN(A11)=0,"",INDEX('Smelter Look-up'!$C:$C,MATCH($A11,'Smelter Look-up'!$E:$E,0)))</f>
        <v>Niihama Nickel Refinery, Sumitomo Metal Mining</v>
      </c>
      <c r="D11" s="150"/>
      <c r="E11" s="150" t="str">
        <f ca="1">IF(ISERROR($V11),"",OFFSET('Smelter Look-up'!$D$4,$V11-4,0)&amp;"")</f>
        <v>JAPAN</v>
      </c>
      <c r="F11" s="150" t="str">
        <f ca="1">IF(ISERROR($V11),"",OFFSET('Smelter Look-up'!$E$4,$V11-4,0))</f>
        <v>CID003278</v>
      </c>
      <c r="G11" s="150" t="str">
        <f ca="1">IF(C11=$X$4,"Enter smelter details",IF(ISERROR($V11),"",OFFSET('Smelter Look-up'!$F$4,$V11-4,0)))</f>
        <v>RMI</v>
      </c>
      <c r="H11" s="208">
        <f ca="1">IF(ISERROR($V11),"",OFFSET('Smelter Look-up'!$G$4,$V11-4,0))</f>
        <v>0</v>
      </c>
      <c r="I11" s="209" t="str">
        <f ca="1">IF(ISERROR($V11),"",OFFSET('Smelter Look-up'!$H$4,$V11-4,0))</f>
        <v>Niihama</v>
      </c>
      <c r="J11" s="209" t="str">
        <f ca="1">IF(ISERROR($V11),"",OFFSET('Smelter Look-up'!$I$4,$V11-4,0))</f>
        <v>Ehime</v>
      </c>
      <c r="K11" s="151" t="s">
        <v>19215</v>
      </c>
      <c r="L11" s="151" t="s">
        <v>19216</v>
      </c>
      <c r="M11" s="151"/>
      <c r="N11" s="151" t="s">
        <v>19217</v>
      </c>
      <c r="O11" s="151" t="s">
        <v>19218</v>
      </c>
      <c r="P11" s="211" t="s">
        <v>22</v>
      </c>
      <c r="Q11" s="152"/>
      <c r="R11" s="150" t="str">
        <f ca="1">IF(ISERROR($V11),"",OFFSET('Smelter Look-up'!$C$4,$V11-4,0)&amp;"")</f>
        <v>Niihama Nickel Refinery, Sumitomo Metal Mining</v>
      </c>
      <c r="S11" s="156" t="str">
        <f t="shared" ca="1" si="0"/>
        <v>JP</v>
      </c>
      <c r="T11" s="156" t="str">
        <f ca="1">IF(B11="","",IF(ISERROR(MATCH($J11,SorP!$B$1:$B$6226,0)),"",INDIRECT("'SorP'!$A$"&amp;MATCH($S11&amp;$J11,SorP!C:C,0))))</f>
        <v>JP-38</v>
      </c>
      <c r="U11" s="169"/>
      <c r="V11" s="170">
        <f ca="1">IF(C11="",NA(),MATCH($B11&amp;$C11,'Smelter Look-up'!$J:$J,0))</f>
        <v>108</v>
      </c>
      <c r="X11" s="171">
        <f t="shared" ca="1" si="1"/>
        <v>0</v>
      </c>
      <c r="AB11" s="171" t="str">
        <f t="shared" ca="1" si="2"/>
        <v>CobaltNiihama Nickel Refinery, Sumitomo Metal Mining</v>
      </c>
    </row>
    <row r="12" spans="1:34" s="171" customFormat="1" ht="27">
      <c r="A12" s="200" t="s">
        <v>78</v>
      </c>
      <c r="B12" s="150" t="str">
        <f ca="1">IF(LEN(A12)=0,"",INDEX('Smelter Look-up'!$A:$A,MATCH($A12,'Smelter Look-up'!$E:$E,0)))</f>
        <v>Cobalt</v>
      </c>
      <c r="C12" s="153" t="str">
        <f ca="1">IF(LEN(A12)=0,"",INDEX('Smelter Look-up'!$C:$C,MATCH($A12,'Smelter Look-up'!$E:$E,0)))</f>
        <v>Compagnie de Tifnout Tiranimine</v>
      </c>
      <c r="D12" s="150"/>
      <c r="E12" s="150" t="str">
        <f ca="1">IF(ISERROR($V12),"",OFFSET('Smelter Look-up'!$D$4,$V12-4,0)&amp;"")</f>
        <v>MOROCCO</v>
      </c>
      <c r="F12" s="150" t="str">
        <f ca="1">IF(ISERROR($V12),"",OFFSET('Smelter Look-up'!$E$4,$V12-4,0))</f>
        <v>CID003280</v>
      </c>
      <c r="G12" s="150" t="str">
        <f ca="1">IF(C12=$X$4,"Enter smelter details",IF(ISERROR($V12),"",OFFSET('Smelter Look-up'!$F$4,$V12-4,0)))</f>
        <v>RMI</v>
      </c>
      <c r="H12" s="208">
        <f ca="1">IF(ISERROR($V12),"",OFFSET('Smelter Look-up'!$G$4,$V12-4,0))</f>
        <v>0</v>
      </c>
      <c r="I12" s="209" t="str">
        <f ca="1">IF(ISERROR($V12),"",OFFSET('Smelter Look-up'!$H$4,$V12-4,0))</f>
        <v>Marrakech</v>
      </c>
      <c r="J12" s="209" t="str">
        <f ca="1">IF(ISERROR($V12),"",OFFSET('Smelter Look-up'!$I$4,$V12-4,0))</f>
        <v>Marrakech-Safi</v>
      </c>
      <c r="K12" s="151" t="s">
        <v>19219</v>
      </c>
      <c r="L12" s="151" t="s">
        <v>19220</v>
      </c>
      <c r="M12" s="151" t="s">
        <v>19221</v>
      </c>
      <c r="N12" s="151" t="s">
        <v>19222</v>
      </c>
      <c r="O12" s="151" t="s">
        <v>77</v>
      </c>
      <c r="P12" s="211" t="s">
        <v>22</v>
      </c>
      <c r="Q12" s="152"/>
      <c r="R12" s="150" t="str">
        <f ca="1">IF(ISERROR($V12),"",OFFSET('Smelter Look-up'!$C$4,$V12-4,0)&amp;"")</f>
        <v>Compagnie de Tifnout Tiranimine</v>
      </c>
      <c r="S12" s="156" t="str">
        <f t="shared" ca="1" si="0"/>
        <v>MA</v>
      </c>
      <c r="T12" s="156" t="str">
        <f ca="1">IF(B12="","",IF(ISERROR(MATCH($J12,SorP!$B$1:$B$6226,0)),"",INDIRECT("'SorP'!$A$"&amp;MATCH($S12&amp;$J12,SorP!C:C,0))))</f>
        <v>MA-07</v>
      </c>
      <c r="U12" s="169"/>
      <c r="V12" s="170">
        <f ca="1">IF(C12="",NA(),MATCH($B12&amp;$C12,'Smelter Look-up'!$J:$J,0))</f>
        <v>11</v>
      </c>
      <c r="X12" s="171">
        <f t="shared" ca="1" si="1"/>
        <v>0</v>
      </c>
      <c r="AB12" s="171" t="str">
        <f t="shared" ca="1" si="2"/>
        <v>CobaltCompagnie de Tifnout Tiranimine</v>
      </c>
    </row>
    <row r="13" spans="1:34" s="171" customFormat="1" ht="27">
      <c r="A13" s="200" t="s">
        <v>126</v>
      </c>
      <c r="B13" s="150" t="str">
        <f ca="1">IF(LEN(A13)=0,"",INDEX('Smelter Look-up'!$A:$A,MATCH($A13,'Smelter Look-up'!$E:$E,0)))</f>
        <v>Cobalt</v>
      </c>
      <c r="C13" s="153" t="str">
        <f ca="1">IF(LEN(A13)=0,"",INDEX('Smelter Look-up'!$C:$C,MATCH($A13,'Smelter Look-up'!$E:$E,0)))</f>
        <v>Guangdong Jiana Energy Technology Co., Ltd.</v>
      </c>
      <c r="D13" s="150"/>
      <c r="E13" s="150" t="str">
        <f ca="1">IF(ISERROR($V13),"",OFFSET('Smelter Look-up'!$D$4,$V13-4,0)&amp;"")</f>
        <v>CHINA</v>
      </c>
      <c r="F13" s="150" t="str">
        <f ca="1">IF(ISERROR($V13),"",OFFSET('Smelter Look-up'!$E$4,$V13-4,0))</f>
        <v>CID003291</v>
      </c>
      <c r="G13" s="150" t="str">
        <f ca="1">IF(C13=$X$4,"Enter smelter details",IF(ISERROR($V13),"",OFFSET('Smelter Look-up'!$F$4,$V13-4,0)))</f>
        <v>RMI</v>
      </c>
      <c r="H13" s="208">
        <f ca="1">IF(ISERROR($V13),"",OFFSET('Smelter Look-up'!$G$4,$V13-4,0))</f>
        <v>0</v>
      </c>
      <c r="I13" s="209" t="str">
        <f ca="1">IF(ISERROR($V13),"",OFFSET('Smelter Look-up'!$H$4,$V13-4,0))</f>
        <v>Guangzhou</v>
      </c>
      <c r="J13" s="209" t="str">
        <f ca="1">IF(ISERROR($V13),"",OFFSET('Smelter Look-up'!$I$4,$V13-4,0))</f>
        <v>Guangdong Sheng</v>
      </c>
      <c r="K13" s="151"/>
      <c r="L13" s="151"/>
      <c r="M13" s="151"/>
      <c r="N13" s="151"/>
      <c r="O13" s="151"/>
      <c r="P13" s="211"/>
      <c r="Q13" s="152"/>
      <c r="R13" s="150" t="str">
        <f ca="1">IF(ISERROR($V13),"",OFFSET('Smelter Look-up'!$C$4,$V13-4,0)&amp;"")</f>
        <v>Guangdong Jiana Energy Technology Co., Ltd.</v>
      </c>
      <c r="S13" s="156" t="str">
        <f t="shared" ca="1" si="0"/>
        <v>CN</v>
      </c>
      <c r="T13" s="156" t="str">
        <f ca="1">IF(B13="","",IF(ISERROR(MATCH($J13,SorP!$B$1:$B$6226,0)),"",INDIRECT("'SorP'!$A$"&amp;MATCH($S13&amp;$J13,SorP!C:C,0))))</f>
        <v>CN-GD</v>
      </c>
      <c r="U13" s="169"/>
      <c r="V13" s="170">
        <f ca="1">IF(C13="",NA(),MATCH($B13&amp;$C13,'Smelter Look-up'!$J:$J,0))</f>
        <v>33</v>
      </c>
      <c r="X13" s="171">
        <f t="shared" ca="1" si="1"/>
        <v>0</v>
      </c>
      <c r="AB13" s="171" t="str">
        <f t="shared" ca="1" si="2"/>
        <v>CobaltGuangdong Jiana Energy Technology Co., Ltd.</v>
      </c>
    </row>
    <row r="14" spans="1:34" s="171" customFormat="1" ht="20">
      <c r="A14" s="201" t="s">
        <v>259</v>
      </c>
      <c r="B14" s="150" t="str">
        <f ca="1">IF(LEN(A14)=0,"",INDEX('Smelter Look-up'!$A:$A,MATCH($A14,'Smelter Look-up'!$E:$E,0)))</f>
        <v>Cobalt</v>
      </c>
      <c r="C14" s="153" t="str">
        <f ca="1">IF(LEN(A14)=0,"",INDEX('Smelter Look-up'!$C:$C,MATCH($A14,'Smelter Look-up'!$E:$E,0)))</f>
        <v>NORILSK NICKEL HARJAVALTA OY</v>
      </c>
      <c r="D14" s="150"/>
      <c r="E14" s="150" t="str">
        <f ca="1">IF(ISERROR($V14),"",OFFSET('Smelter Look-up'!$D$4,$V14-4,0)&amp;"")</f>
        <v>FINLAND</v>
      </c>
      <c r="F14" s="150" t="str">
        <f ca="1">IF(ISERROR($V14),"",OFFSET('Smelter Look-up'!$E$4,$V14-4,0))</f>
        <v>CID003390</v>
      </c>
      <c r="G14" s="150" t="str">
        <f ca="1">IF(C14=$X$4,"Enter smelter details",IF(ISERROR($V14),"",OFFSET('Smelter Look-up'!$F$4,$V14-4,0)))</f>
        <v>RMI</v>
      </c>
      <c r="H14" s="208">
        <f ca="1">IF(ISERROR($V14),"",OFFSET('Smelter Look-up'!$G$4,$V14-4,0))</f>
        <v>0</v>
      </c>
      <c r="I14" s="209" t="str">
        <f ca="1">IF(ISERROR($V14),"",OFFSET('Smelter Look-up'!$H$4,$V14-4,0))</f>
        <v>Harvjavalta</v>
      </c>
      <c r="J14" s="209" t="str">
        <f ca="1">IF(ISERROR($V14),"",OFFSET('Smelter Look-up'!$I$4,$V14-4,0))</f>
        <v>Satakunta</v>
      </c>
      <c r="K14" s="151"/>
      <c r="L14" s="151"/>
      <c r="M14" s="151"/>
      <c r="N14" s="151" t="s">
        <v>19223</v>
      </c>
      <c r="O14" s="151" t="s">
        <v>19224</v>
      </c>
      <c r="P14" s="211" t="s">
        <v>22</v>
      </c>
      <c r="Q14" s="152"/>
      <c r="R14" s="150" t="str">
        <f ca="1">IF(ISERROR($V14),"",OFFSET('Smelter Look-up'!$C$4,$V14-4,0)&amp;"")</f>
        <v>NORILSK NICKEL HARJAVALTA OY</v>
      </c>
      <c r="S14" s="156" t="str">
        <f t="shared" ca="1" si="0"/>
        <v>FI</v>
      </c>
      <c r="T14" s="156" t="str">
        <f ca="1">IF(B14="","",IF(ISERROR(MATCH($J14,SorP!$B$1:$B$6226,0)),"",INDIRECT("'SorP'!$A$"&amp;MATCH($S14&amp;$J14,SorP!C:C,0))))</f>
        <v>FI-17</v>
      </c>
      <c r="U14" s="169"/>
      <c r="V14" s="170">
        <f ca="1">IF(C14="",NA(),MATCH($B14&amp;$C14,'Smelter Look-up'!$J:$J,0))</f>
        <v>111</v>
      </c>
      <c r="X14" s="171">
        <f t="shared" ca="1" si="1"/>
        <v>0</v>
      </c>
      <c r="AB14" s="171" t="str">
        <f t="shared" ca="1" si="2"/>
        <v>CobaltNORILSK NICKEL HARJAVALTA OY</v>
      </c>
    </row>
    <row r="15" spans="1:34" s="171" customFormat="1" ht="27">
      <c r="A15" s="201" t="s">
        <v>218</v>
      </c>
      <c r="B15" s="150" t="str">
        <f ca="1">IF(LEN(A15)=0,"",INDEX('Smelter Look-up'!$A:$A,MATCH($A15,'Smelter Look-up'!$E:$E,0)))</f>
        <v>Cobalt</v>
      </c>
      <c r="C15" s="153" t="str">
        <f ca="1">IF(LEN(A15)=0,"",INDEX('Smelter Look-up'!$C:$C,MATCH($A15,'Smelter Look-up'!$E:$E,0)))</f>
        <v>Mechema Taiwan Plant 2</v>
      </c>
      <c r="D15" s="150"/>
      <c r="E15" s="150" t="str">
        <f ca="1">IF(ISERROR($V15),"",OFFSET('Smelter Look-up'!$D$4,$V15-4,0)&amp;"")</f>
        <v>TAIWAN, PROVINCE OF CHINA</v>
      </c>
      <c r="F15" s="150" t="str">
        <f ca="1">IF(ISERROR($V15),"",OFFSET('Smelter Look-up'!$E$4,$V15-4,0))</f>
        <v>CID003534</v>
      </c>
      <c r="G15" s="150" t="str">
        <f ca="1">IF(C15=$X$4,"Enter smelter details",IF(ISERROR($V15),"",OFFSET('Smelter Look-up'!$F$4,$V15-4,0)))</f>
        <v>RMI</v>
      </c>
      <c r="H15" s="208">
        <f ca="1">IF(ISERROR($V15),"",OFFSET('Smelter Look-up'!$G$4,$V15-4,0))</f>
        <v>0</v>
      </c>
      <c r="I15" s="209" t="str">
        <f ca="1">IF(ISERROR($V15),"",OFFSET('Smelter Look-up'!$H$4,$V15-4,0))</f>
        <v>Taoyuan</v>
      </c>
      <c r="J15" s="209" t="str">
        <f ca="1">IF(ISERROR($V15),"",OFFSET('Smelter Look-up'!$I$4,$V15-4,0))</f>
        <v>Taoyuan</v>
      </c>
      <c r="K15" s="151"/>
      <c r="L15" s="151"/>
      <c r="M15" s="151"/>
      <c r="N15" s="151"/>
      <c r="O15" s="151"/>
      <c r="P15" s="211"/>
      <c r="Q15" s="152"/>
      <c r="R15" s="150" t="str">
        <f ca="1">IF(ISERROR($V15),"",OFFSET('Smelter Look-up'!$C$4,$V15-4,0)&amp;"")</f>
        <v>Mechema Taiwan Plant 2</v>
      </c>
      <c r="S15" s="156" t="str">
        <f t="shared" ca="1" si="0"/>
        <v>TW</v>
      </c>
      <c r="T15" s="156" t="str">
        <f ca="1">IF(B15="","",IF(ISERROR(MATCH($J15,SorP!$B$1:$B$6226,0)),"",INDIRECT("'SorP'!$A$"&amp;MATCH($S15&amp;$J15,SorP!C:C,0))))</f>
        <v>TW-TAO</v>
      </c>
      <c r="U15" s="169"/>
      <c r="V15" s="170">
        <f ca="1">IF(C15="",NA(),MATCH($B15&amp;$C15,'Smelter Look-up'!$J:$J,0))</f>
        <v>85</v>
      </c>
      <c r="X15" s="171">
        <f t="shared" ca="1" si="1"/>
        <v>0</v>
      </c>
      <c r="AB15" s="171" t="str">
        <f t="shared" ca="1" si="2"/>
        <v>CobaltMechema Taiwan Plant 2</v>
      </c>
    </row>
    <row r="16" spans="1:34" s="171" customFormat="1" ht="20">
      <c r="A16" s="200" t="s">
        <v>140</v>
      </c>
      <c r="B16" s="150" t="str">
        <f ca="1">IF(LEN(A16)=0,"",INDEX('Smelter Look-up'!$A:$A,MATCH($A16,'Smelter Look-up'!$E:$E,0)))</f>
        <v>Cobalt</v>
      </c>
      <c r="C16" s="153" t="str">
        <f ca="1">IF(LEN(A16)=0,"",INDEX('Smelter Look-up'!$C:$C,MATCH($A16,'Smelter Look-up'!$E:$E,0)))</f>
        <v>Harima Refinery, Sumitomo Metal Mining</v>
      </c>
      <c r="D16" s="150"/>
      <c r="E16" s="150" t="str">
        <f ca="1">IF(ISERROR($V16),"",OFFSET('Smelter Look-up'!$D$4,$V16-4,0)&amp;"")</f>
        <v>JAPAN</v>
      </c>
      <c r="F16" s="150" t="str">
        <f ca="1">IF(ISERROR($V16),"",OFFSET('Smelter Look-up'!$E$4,$V16-4,0))</f>
        <v>CID003577</v>
      </c>
      <c r="G16" s="150" t="str">
        <f ca="1">IF(C16=$X$4,"Enter smelter details",IF(ISERROR($V16),"",OFFSET('Smelter Look-up'!$F$4,$V16-4,0)))</f>
        <v>RMI</v>
      </c>
      <c r="H16" s="208">
        <f ca="1">IF(ISERROR($V16),"",OFFSET('Smelter Look-up'!$G$4,$V16-4,0))</f>
        <v>0</v>
      </c>
      <c r="I16" s="209" t="str">
        <f ca="1">IF(ISERROR($V16),"",OFFSET('Smelter Look-up'!$H$4,$V16-4,0))</f>
        <v>Kako-gun</v>
      </c>
      <c r="J16" s="209" t="str">
        <f ca="1">IF(ISERROR($V16),"",OFFSET('Smelter Look-up'!$I$4,$V16-4,0))</f>
        <v>Hyogo</v>
      </c>
      <c r="K16" s="151"/>
      <c r="L16" s="151"/>
      <c r="M16" s="151"/>
      <c r="N16" s="151"/>
      <c r="O16" s="151"/>
      <c r="P16" s="211"/>
      <c r="Q16" s="152"/>
      <c r="R16" s="150" t="str">
        <f ca="1">IF(ISERROR($V16),"",OFFSET('Smelter Look-up'!$C$4,$V16-4,0)&amp;"")</f>
        <v>Harima Refinery, Sumitomo Metal Mining</v>
      </c>
      <c r="S16" s="156" t="str">
        <f t="shared" ca="1" si="0"/>
        <v>JP</v>
      </c>
      <c r="T16" s="156" t="str">
        <f ca="1">IF(B16="","",IF(ISERROR(MATCH($J16,SorP!$B$1:$B$6226,0)),"",INDIRECT("'SorP'!$A$"&amp;MATCH($S16&amp;$J16,SorP!C:C,0))))</f>
        <v>JP-28</v>
      </c>
      <c r="U16" s="169"/>
      <c r="V16" s="170">
        <f ca="1">IF(C16="",NA(),MATCH($B16&amp;$C16,'Smelter Look-up'!$J:$J,0))</f>
        <v>39</v>
      </c>
      <c r="X16" s="171">
        <f t="shared" ca="1" si="1"/>
        <v>0</v>
      </c>
      <c r="AB16" s="171" t="str">
        <f t="shared" ca="1" si="2"/>
        <v>CobaltHarima Refinery, Sumitomo Metal Mining</v>
      </c>
    </row>
    <row r="17" spans="1:28" s="171" customFormat="1" ht="20">
      <c r="A17" s="200" t="s">
        <v>371</v>
      </c>
      <c r="B17" s="150" t="str">
        <f ca="1">IF(LEN(A17)=0,"",INDEX('Smelter Look-up'!$A:$A,MATCH($A17,'Smelter Look-up'!$E:$E,0)))</f>
        <v>Mica</v>
      </c>
      <c r="C17" s="153" t="str">
        <f ca="1">IF(LEN(A17)=0,"",INDEX('Smelter Look-up'!$C:$C,MATCH($A17,'Smelter Look-up'!$E:$E,0)))</f>
        <v>Yamaguchi Mica</v>
      </c>
      <c r="D17" s="150"/>
      <c r="E17" s="150" t="str">
        <f ca="1">IF(ISERROR($V17),"",OFFSET('Smelter Look-up'!$D$4,$V17-4,0)&amp;"")</f>
        <v>JAPAN</v>
      </c>
      <c r="F17" s="150" t="str">
        <f ca="1">IF(ISERROR($V17),"",OFFSET('Smelter Look-up'!$E$4,$V17-4,0))</f>
        <v>CID003512</v>
      </c>
      <c r="G17" s="150" t="str">
        <f ca="1">IF(C17=$X$4,"Enter smelter details",IF(ISERROR($V17),"",OFFSET('Smelter Look-up'!$F$4,$V17-4,0)))</f>
        <v>RMI</v>
      </c>
      <c r="H17" s="208">
        <f ca="1">IF(ISERROR($V17),"",OFFSET('Smelter Look-up'!$G$4,$V17-4,0))</f>
        <v>0</v>
      </c>
      <c r="I17" s="209" t="str">
        <f ca="1">IF(ISERROR($V17),"",OFFSET('Smelter Look-up'!$H$4,$V17-4,0))</f>
        <v>Toyokawa</v>
      </c>
      <c r="J17" s="209" t="str">
        <f ca="1">IF(ISERROR($V17),"",OFFSET('Smelter Look-up'!$I$4,$V17-4,0))</f>
        <v>Aichi</v>
      </c>
      <c r="K17" s="151"/>
      <c r="L17" s="151"/>
      <c r="M17" s="151"/>
      <c r="N17" s="151"/>
      <c r="O17" s="151" t="s">
        <v>19225</v>
      </c>
      <c r="P17" s="211"/>
      <c r="Q17" s="152"/>
      <c r="R17" s="150" t="str">
        <f ca="1">IF(ISERROR($V17),"",OFFSET('Smelter Look-up'!$C$4,$V17-4,0)&amp;"")</f>
        <v>Yamaguchi Mica</v>
      </c>
      <c r="S17" s="156" t="str">
        <f t="shared" ca="1" si="0"/>
        <v>JP</v>
      </c>
      <c r="T17" s="156" t="str">
        <f ca="1">IF(B17="","",IF(ISERROR(MATCH($J17,SorP!$B$1:$B$6226,0)),"",INDIRECT("'SorP'!$A$"&amp;MATCH($S17&amp;$J17,SorP!C:C,0))))</f>
        <v>JP-23</v>
      </c>
      <c r="U17" s="169"/>
      <c r="V17" s="170">
        <f ca="1">IF(C17="",NA(),MATCH($B17&amp;$C17,'Smelter Look-up'!$J:$J,0))</f>
        <v>187</v>
      </c>
      <c r="X17" s="171">
        <f t="shared" ca="1" si="1"/>
        <v>0</v>
      </c>
      <c r="AB17" s="171" t="str">
        <f t="shared" ca="1" si="2"/>
        <v>MicaYamaguchi Mica</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HIROSE ELECTRIC 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Please feel free to contact a Hirose business representative.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54">
      <c r="A8" s="136" t="str">
        <f ca="1">Declaration!B16</f>
        <v>Email – Contact (*):</v>
      </c>
      <c r="B8" s="80" t="str">
        <f>Declaration!D16</f>
        <v>Please feel free to contact a Hirose business representative.
*If you do not know the person in charge, please feel free to contact 「hrs.cmrt.6n@hirose-gl.com」.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94.5">
      <c r="A9" s="136" t="str">
        <f ca="1">Declaration!B17</f>
        <v>Phone – Contact (*):</v>
      </c>
      <c r="B9" s="80" t="str">
        <f>Declaration!D17</f>
        <v>US Main Phone：(630) 282-6700
EU Main Phone：-
Shanghai Main Phone：-
Beijing Main Phone：86-10-8576-9855
Shenzhen Main Phone：0755 82070851
Taiwan Main Phone：-
Shingapore Main Phone：+65 63246113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Kotaro Hatanaka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hrs.cmrt.6n@hirose-gl.com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045-620-3395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45527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India and/or Madagascar only</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https://www.hirose.com/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4.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4.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1</v>
      </c>
      <c r="G61" s="63">
        <f ca="1">IF(AND(COUNTIF(SmelterIdetifiedForMetal,"Mica")&gt;0,COUNTIF('Smelter List'!AB$5:AB$2500,"Mica?*")&gt;0),0,1)</f>
        <v>0</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27">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27">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08">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391.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29.5">
      <c r="A29" s="127" t="str">
        <f t="shared" si="1"/>
        <v>InstructionsA30</v>
      </c>
      <c r="B29" s="127" t="s">
        <v>380</v>
      </c>
      <c r="C29" s="127" t="s">
        <v>539</v>
      </c>
      <c r="D29" s="127" t="s">
        <v>540</v>
      </c>
      <c r="E29" s="249" t="s">
        <v>541</v>
      </c>
      <c r="F29" s="246" t="s">
        <v>542</v>
      </c>
      <c r="G29" s="127" t="s">
        <v>543</v>
      </c>
      <c r="H29" s="297" t="s">
        <v>544</v>
      </c>
      <c r="I29" s="127" t="s">
        <v>18987</v>
      </c>
    </row>
    <row r="30" spans="1:9" ht="202.5">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54">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75.5">
      <c r="A38" s="127" t="str">
        <f t="shared" si="0"/>
        <v>InstructionsA40</v>
      </c>
      <c r="B38" s="127" t="s">
        <v>380</v>
      </c>
      <c r="C38" s="127" t="s">
        <v>593</v>
      </c>
      <c r="D38" s="251" t="s">
        <v>594</v>
      </c>
      <c r="E38" s="252" t="s">
        <v>595</v>
      </c>
      <c r="F38" s="293" t="s">
        <v>596</v>
      </c>
      <c r="G38" s="251" t="s">
        <v>597</v>
      </c>
      <c r="H38" s="297" t="s">
        <v>598</v>
      </c>
      <c r="I38" s="127" t="s">
        <v>18995</v>
      </c>
    </row>
    <row r="39" spans="1:9" ht="216">
      <c r="A39" s="127" t="str">
        <f>B39&amp;C39</f>
        <v>InstructionsA41</v>
      </c>
      <c r="B39" s="127" t="s">
        <v>380</v>
      </c>
      <c r="C39" s="127" t="s">
        <v>599</v>
      </c>
      <c r="D39" s="251" t="s">
        <v>600</v>
      </c>
      <c r="E39" s="252" t="s">
        <v>601</v>
      </c>
      <c r="F39" s="293" t="s">
        <v>602</v>
      </c>
      <c r="G39" s="255" t="s">
        <v>603</v>
      </c>
      <c r="H39" s="301" t="s">
        <v>604</v>
      </c>
      <c r="I39" s="127" t="s">
        <v>18996</v>
      </c>
    </row>
    <row r="40" spans="1:9" ht="216">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3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75.5">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70">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35">
      <c r="A64" s="127" t="str">
        <f t="shared" si="0"/>
        <v>InstructionsA70</v>
      </c>
      <c r="B64" s="127" t="s">
        <v>380</v>
      </c>
      <c r="C64" s="127" t="s">
        <v>749</v>
      </c>
      <c r="D64" s="127" t="s">
        <v>750</v>
      </c>
      <c r="E64" s="245" t="s">
        <v>751</v>
      </c>
      <c r="F64" s="246" t="s">
        <v>752</v>
      </c>
      <c r="G64" s="257" t="s">
        <v>753</v>
      </c>
      <c r="H64" s="297" t="s">
        <v>754</v>
      </c>
      <c r="I64" s="127" t="s">
        <v>19020</v>
      </c>
    </row>
    <row r="65" spans="1:9" ht="283.5">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21.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54">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40.5">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8">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40.5">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1">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5"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AF09221-3E17-41A2-8826-685006AD9357}"/>
    </customSheetView>
    <customSheetView guid="{C59130F4-2E03-5E48-94CE-6E4A0484DB9E}" showAutoFilter="1">
      <selection activeCell="E4" sqref="E4"/>
      <pageMargins left="0" right="0" top="0" bottom="0" header="0" footer="0"/>
      <pageSetup paperSize="9" orientation="portrait"/>
      <headerFooter alignWithMargins="0"/>
      <autoFilter ref="B1:N1" xr:uid="{AAED698D-E937-428B-9E03-F7F62598B1DD}"/>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Akane Marumo（丸茂 茜）</cp:lastModifiedBy>
  <cp:revision/>
  <dcterms:created xsi:type="dcterms:W3CDTF">2010-06-21T21:00:23Z</dcterms:created>
  <dcterms:modified xsi:type="dcterms:W3CDTF">2024-08-23T02:14:25Z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